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8A8ADDF2-B820-4F34-9158-988BCCE2C7EF}" xr6:coauthVersionLast="47" xr6:coauthVersionMax="47" xr10:uidLastSave="{00000000-0000-0000-0000-000000000000}"/>
  <bookViews>
    <workbookView xWindow="-12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Town'!$A$1:$W$90</definedName>
    <definedName name="_xlnm.Print_Area" localSheetId="3">'Mardi Gras'!$A$1:$W$90</definedName>
    <definedName name="_xlnm.Print_Area" localSheetId="1">Mountaineer!$A$1:$W$43</definedName>
    <definedName name="_xlnm.Print_Area" localSheetId="0">Total!$A$1:$W$46</definedName>
    <definedName name="_xlnm.Print_Area" localSheetId="2">Wheeling!$A$1:$W$90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6" i="5" l="1"/>
  <c r="T36" i="5"/>
  <c r="O36" i="5"/>
  <c r="N36" i="3"/>
  <c r="N36" i="2"/>
  <c r="G36" i="5" l="1"/>
  <c r="F36" i="4"/>
  <c r="F36" i="2"/>
  <c r="W41" i="6"/>
  <c r="W39" i="6"/>
  <c r="D39" i="6"/>
  <c r="C39" i="6"/>
  <c r="B39" i="6"/>
  <c r="A39" i="6"/>
  <c r="E36" i="5"/>
  <c r="V36" i="5" s="1"/>
  <c r="A36" i="5"/>
  <c r="E36" i="4"/>
  <c r="V36" i="4" s="1"/>
  <c r="A36" i="4"/>
  <c r="E36" i="3"/>
  <c r="V36" i="3" s="1"/>
  <c r="A36" i="3"/>
  <c r="E36" i="2"/>
  <c r="V36" i="2" s="1"/>
  <c r="V39" i="6" l="1"/>
  <c r="E39" i="6"/>
  <c r="F36" i="5"/>
  <c r="G36" i="4"/>
  <c r="F36" i="3"/>
  <c r="G36" i="3"/>
  <c r="G36" i="2"/>
  <c r="W38" i="6"/>
  <c r="D38" i="6"/>
  <c r="C38" i="6"/>
  <c r="B38" i="6"/>
  <c r="E35" i="5"/>
  <c r="V35" i="5" s="1"/>
  <c r="E35" i="4"/>
  <c r="V35" i="4" s="1"/>
  <c r="E35" i="3"/>
  <c r="V35" i="3" s="1"/>
  <c r="E35" i="2"/>
  <c r="V35" i="2" s="1"/>
  <c r="F39" i="6" l="1"/>
  <c r="G39" i="6"/>
  <c r="H36" i="5"/>
  <c r="H36" i="4"/>
  <c r="I36" i="4" s="1"/>
  <c r="K36" i="4" s="1"/>
  <c r="F35" i="4"/>
  <c r="H36" i="3"/>
  <c r="I36" i="3" s="1"/>
  <c r="J36" i="3" s="1"/>
  <c r="H36" i="2"/>
  <c r="G35" i="5"/>
  <c r="F35" i="2"/>
  <c r="E38" i="6"/>
  <c r="V38" i="6"/>
  <c r="F35" i="5"/>
  <c r="G35" i="4"/>
  <c r="G35" i="3"/>
  <c r="F35" i="3"/>
  <c r="H35" i="3" s="1"/>
  <c r="I35" i="3" s="1"/>
  <c r="G35" i="2"/>
  <c r="W37" i="6"/>
  <c r="D37" i="6"/>
  <c r="C37" i="6"/>
  <c r="B37" i="6"/>
  <c r="E34" i="5"/>
  <c r="E34" i="4"/>
  <c r="E34" i="3"/>
  <c r="V34" i="3" s="1"/>
  <c r="E34" i="2"/>
  <c r="I36" i="5" l="1"/>
  <c r="J36" i="5" s="1"/>
  <c r="I36" i="2"/>
  <c r="H39" i="6"/>
  <c r="H35" i="5"/>
  <c r="I35" i="5" s="1"/>
  <c r="J36" i="4"/>
  <c r="L36" i="4" s="1"/>
  <c r="K36" i="3"/>
  <c r="L36" i="3" s="1"/>
  <c r="G38" i="6"/>
  <c r="F38" i="6"/>
  <c r="V34" i="5"/>
  <c r="V37" i="6" s="1"/>
  <c r="G34" i="5"/>
  <c r="K35" i="5"/>
  <c r="J35" i="5"/>
  <c r="H35" i="4"/>
  <c r="I35" i="4" s="1"/>
  <c r="J35" i="4" s="1"/>
  <c r="V34" i="4"/>
  <c r="F34" i="4"/>
  <c r="K35" i="3"/>
  <c r="J35" i="3"/>
  <c r="H35" i="2"/>
  <c r="V34" i="2"/>
  <c r="F34" i="2"/>
  <c r="E37" i="6"/>
  <c r="F34" i="5"/>
  <c r="G34" i="4"/>
  <c r="F34" i="3"/>
  <c r="G34" i="3"/>
  <c r="G34" i="2"/>
  <c r="W36" i="6"/>
  <c r="D36" i="6"/>
  <c r="C36" i="6"/>
  <c r="B36" i="6"/>
  <c r="E33" i="5"/>
  <c r="V33" i="5" s="1"/>
  <c r="E33" i="4"/>
  <c r="F33" i="4" s="1"/>
  <c r="E33" i="3"/>
  <c r="V33" i="3" s="1"/>
  <c r="E33" i="2"/>
  <c r="K36" i="5" l="1"/>
  <c r="L36" i="5" s="1"/>
  <c r="R36" i="4"/>
  <c r="N36" i="4"/>
  <c r="I39" i="6"/>
  <c r="J36" i="2"/>
  <c r="K36" i="2"/>
  <c r="K39" i="6" s="1"/>
  <c r="Q36" i="5"/>
  <c r="P36" i="5"/>
  <c r="N36" i="5"/>
  <c r="M36" i="5"/>
  <c r="S36" i="4"/>
  <c r="P36" i="4"/>
  <c r="T36" i="4"/>
  <c r="U36" i="4"/>
  <c r="M36" i="4"/>
  <c r="O36" i="4"/>
  <c r="Q36" i="4"/>
  <c r="U36" i="3"/>
  <c r="T36" i="3"/>
  <c r="S36" i="3"/>
  <c r="R36" i="3"/>
  <c r="M36" i="3"/>
  <c r="Q36" i="3"/>
  <c r="P36" i="3"/>
  <c r="O36" i="3"/>
  <c r="K35" i="4"/>
  <c r="L35" i="4" s="1"/>
  <c r="N35" i="4" s="1"/>
  <c r="I35" i="2"/>
  <c r="H38" i="6"/>
  <c r="L35" i="5"/>
  <c r="O35" i="5" s="1"/>
  <c r="L35" i="3"/>
  <c r="N35" i="3" s="1"/>
  <c r="J35" i="2"/>
  <c r="F37" i="6"/>
  <c r="H34" i="3"/>
  <c r="I34" i="3" s="1"/>
  <c r="J34" i="3" s="1"/>
  <c r="G37" i="6"/>
  <c r="H34" i="5"/>
  <c r="I34" i="5" s="1"/>
  <c r="H34" i="4"/>
  <c r="I34" i="4" s="1"/>
  <c r="K34" i="4" s="1"/>
  <c r="K34" i="3"/>
  <c r="H34" i="2"/>
  <c r="V33" i="2"/>
  <c r="F33" i="2"/>
  <c r="G33" i="5"/>
  <c r="F33" i="5"/>
  <c r="F33" i="3"/>
  <c r="E36" i="6"/>
  <c r="G33" i="4"/>
  <c r="H33" i="4" s="1"/>
  <c r="I33" i="4" s="1"/>
  <c r="V33" i="4"/>
  <c r="G33" i="3"/>
  <c r="G33" i="2"/>
  <c r="S36" i="5" l="1"/>
  <c r="R36" i="5"/>
  <c r="J39" i="6"/>
  <c r="L36" i="2"/>
  <c r="H33" i="3"/>
  <c r="I33" i="3" s="1"/>
  <c r="V36" i="6"/>
  <c r="R35" i="5"/>
  <c r="U35" i="4"/>
  <c r="S35" i="4"/>
  <c r="R35" i="4"/>
  <c r="J38" i="6"/>
  <c r="K35" i="2"/>
  <c r="K38" i="6" s="1"/>
  <c r="I38" i="6"/>
  <c r="M35" i="5"/>
  <c r="P35" i="5"/>
  <c r="N35" i="5"/>
  <c r="Q35" i="5"/>
  <c r="S35" i="5"/>
  <c r="T35" i="5"/>
  <c r="U35" i="5"/>
  <c r="Q35" i="4"/>
  <c r="T35" i="4"/>
  <c r="M35" i="4"/>
  <c r="O35" i="4"/>
  <c r="P35" i="4"/>
  <c r="U35" i="3"/>
  <c r="R35" i="3"/>
  <c r="T35" i="3"/>
  <c r="S35" i="3"/>
  <c r="Q35" i="3"/>
  <c r="P35" i="3"/>
  <c r="O35" i="3"/>
  <c r="M35" i="3"/>
  <c r="K34" i="5"/>
  <c r="J34" i="5"/>
  <c r="I34" i="2"/>
  <c r="K34" i="2" s="1"/>
  <c r="H37" i="6"/>
  <c r="J34" i="4"/>
  <c r="L34" i="4" s="1"/>
  <c r="N34" i="4" s="1"/>
  <c r="L34" i="3"/>
  <c r="N34" i="3" s="1"/>
  <c r="O34" i="3"/>
  <c r="M34" i="3"/>
  <c r="U34" i="3"/>
  <c r="T34" i="3"/>
  <c r="Q34" i="3"/>
  <c r="P34" i="3"/>
  <c r="H33" i="5"/>
  <c r="G36" i="6"/>
  <c r="H33" i="2"/>
  <c r="F36" i="6"/>
  <c r="K33" i="5"/>
  <c r="J33" i="5"/>
  <c r="J33" i="4"/>
  <c r="K33" i="4"/>
  <c r="J33" i="3"/>
  <c r="K33" i="3"/>
  <c r="W35" i="6"/>
  <c r="D35" i="6"/>
  <c r="C35" i="6"/>
  <c r="B35" i="6"/>
  <c r="E32" i="5"/>
  <c r="V32" i="5" s="1"/>
  <c r="E32" i="4"/>
  <c r="E32" i="3"/>
  <c r="E32" i="2"/>
  <c r="G32" i="2" s="1"/>
  <c r="W34" i="6"/>
  <c r="D34" i="6"/>
  <c r="C34" i="6"/>
  <c r="B34" i="6"/>
  <c r="E31" i="5"/>
  <c r="V31" i="5" s="1"/>
  <c r="E31" i="4"/>
  <c r="V31" i="4" s="1"/>
  <c r="E31" i="3"/>
  <c r="V31" i="3" s="1"/>
  <c r="E31" i="2"/>
  <c r="V31" i="2" s="1"/>
  <c r="U36" i="2" l="1"/>
  <c r="U39" i="6" s="1"/>
  <c r="N39" i="6"/>
  <c r="L39" i="6"/>
  <c r="R36" i="2"/>
  <c r="R39" i="6" s="1"/>
  <c r="T36" i="2"/>
  <c r="T39" i="6" s="1"/>
  <c r="S36" i="2"/>
  <c r="S39" i="6" s="1"/>
  <c r="P36" i="2"/>
  <c r="P39" i="6" s="1"/>
  <c r="Q36" i="2"/>
  <c r="Q39" i="6" s="1"/>
  <c r="O36" i="2"/>
  <c r="O39" i="6" s="1"/>
  <c r="M36" i="2"/>
  <c r="M39" i="6" s="1"/>
  <c r="R34" i="3"/>
  <c r="L33" i="5"/>
  <c r="L35" i="2"/>
  <c r="N35" i="2" s="1"/>
  <c r="L34" i="5"/>
  <c r="S34" i="3"/>
  <c r="K37" i="6"/>
  <c r="J34" i="2"/>
  <c r="J37" i="6" s="1"/>
  <c r="I37" i="6"/>
  <c r="U34" i="4"/>
  <c r="T34" i="4"/>
  <c r="R34" i="4"/>
  <c r="Q34" i="4"/>
  <c r="O34" i="4"/>
  <c r="M34" i="4"/>
  <c r="S34" i="4"/>
  <c r="P34" i="4"/>
  <c r="I33" i="2"/>
  <c r="H36" i="6"/>
  <c r="U33" i="5"/>
  <c r="T33" i="5"/>
  <c r="S33" i="5"/>
  <c r="R33" i="5"/>
  <c r="L33" i="4"/>
  <c r="V32" i="4"/>
  <c r="F32" i="4"/>
  <c r="V32" i="3"/>
  <c r="F32" i="3"/>
  <c r="F31" i="3"/>
  <c r="L33" i="3"/>
  <c r="N33" i="3" s="1"/>
  <c r="F31" i="2"/>
  <c r="F32" i="2"/>
  <c r="H32" i="2" s="1"/>
  <c r="E35" i="6"/>
  <c r="G32" i="4"/>
  <c r="G32" i="3"/>
  <c r="V32" i="2"/>
  <c r="F31" i="5"/>
  <c r="F31" i="4"/>
  <c r="E34" i="6"/>
  <c r="V34" i="6"/>
  <c r="G31" i="5"/>
  <c r="G31" i="4"/>
  <c r="G31" i="3"/>
  <c r="G31" i="2"/>
  <c r="W33" i="6"/>
  <c r="D33" i="6"/>
  <c r="C33" i="6"/>
  <c r="B33" i="6"/>
  <c r="E30" i="5"/>
  <c r="G30" i="5" s="1"/>
  <c r="E30" i="4"/>
  <c r="V30" i="4" s="1"/>
  <c r="E30" i="3"/>
  <c r="V30" i="3" s="1"/>
  <c r="E30" i="2"/>
  <c r="G30" i="2" s="1"/>
  <c r="H32" i="4" l="1"/>
  <c r="I32" i="4" s="1"/>
  <c r="Q35" i="2"/>
  <c r="Q38" i="6" s="1"/>
  <c r="N38" i="6"/>
  <c r="L38" i="6"/>
  <c r="U35" i="2"/>
  <c r="U38" i="6" s="1"/>
  <c r="T35" i="2"/>
  <c r="T38" i="6" s="1"/>
  <c r="R35" i="2"/>
  <c r="R38" i="6" s="1"/>
  <c r="S35" i="2"/>
  <c r="S38" i="6" s="1"/>
  <c r="M35" i="2"/>
  <c r="M38" i="6" s="1"/>
  <c r="O35" i="2"/>
  <c r="O38" i="6" s="1"/>
  <c r="P35" i="2"/>
  <c r="P38" i="6" s="1"/>
  <c r="Q34" i="5"/>
  <c r="P34" i="5"/>
  <c r="O34" i="5"/>
  <c r="U34" i="5"/>
  <c r="N34" i="5"/>
  <c r="M34" i="5"/>
  <c r="T34" i="5"/>
  <c r="R34" i="5"/>
  <c r="S34" i="5"/>
  <c r="L34" i="2"/>
  <c r="N34" i="2" s="1"/>
  <c r="H31" i="4"/>
  <c r="I31" i="4" s="1"/>
  <c r="J31" i="4" s="1"/>
  <c r="V35" i="6"/>
  <c r="I36" i="6"/>
  <c r="K33" i="2"/>
  <c r="K36" i="6" s="1"/>
  <c r="J33" i="2"/>
  <c r="P33" i="4"/>
  <c r="T33" i="4"/>
  <c r="O33" i="4"/>
  <c r="S33" i="4"/>
  <c r="M33" i="4"/>
  <c r="R33" i="4"/>
  <c r="Q33" i="4"/>
  <c r="N33" i="4"/>
  <c r="U33" i="4"/>
  <c r="U33" i="3"/>
  <c r="T33" i="3"/>
  <c r="S33" i="3"/>
  <c r="R33" i="3"/>
  <c r="Q33" i="3"/>
  <c r="P33" i="3"/>
  <c r="O33" i="3"/>
  <c r="M33" i="3"/>
  <c r="G35" i="6"/>
  <c r="F35" i="6"/>
  <c r="I32" i="2"/>
  <c r="J32" i="2" s="1"/>
  <c r="H32" i="5"/>
  <c r="I32" i="5" s="1"/>
  <c r="J32" i="5" s="1"/>
  <c r="G34" i="6"/>
  <c r="J32" i="4"/>
  <c r="K32" i="4"/>
  <c r="H32" i="3"/>
  <c r="I32" i="3" s="1"/>
  <c r="K32" i="3" s="1"/>
  <c r="K32" i="2"/>
  <c r="H31" i="2"/>
  <c r="F34" i="6"/>
  <c r="H31" i="5"/>
  <c r="I31" i="5" s="1"/>
  <c r="J31" i="5" s="1"/>
  <c r="F30" i="5"/>
  <c r="H30" i="5" s="1"/>
  <c r="I30" i="5" s="1"/>
  <c r="F30" i="4"/>
  <c r="H31" i="3"/>
  <c r="I31" i="3" s="1"/>
  <c r="K31" i="3" s="1"/>
  <c r="F30" i="3"/>
  <c r="E33" i="6"/>
  <c r="V30" i="5"/>
  <c r="G30" i="4"/>
  <c r="G30" i="3"/>
  <c r="G33" i="6" s="1"/>
  <c r="V30" i="2"/>
  <c r="F30" i="2"/>
  <c r="B38" i="5"/>
  <c r="K31" i="4" l="1"/>
  <c r="N37" i="6"/>
  <c r="L37" i="6"/>
  <c r="U34" i="2"/>
  <c r="U37" i="6" s="1"/>
  <c r="T34" i="2"/>
  <c r="T37" i="6" s="1"/>
  <c r="S34" i="2"/>
  <c r="S37" i="6" s="1"/>
  <c r="R34" i="2"/>
  <c r="R37" i="6" s="1"/>
  <c r="Q34" i="2"/>
  <c r="Q37" i="6" s="1"/>
  <c r="O34" i="2"/>
  <c r="O37" i="6" s="1"/>
  <c r="M34" i="2"/>
  <c r="M37" i="6" s="1"/>
  <c r="P34" i="2"/>
  <c r="P37" i="6" s="1"/>
  <c r="L33" i="2"/>
  <c r="N33" i="2" s="1"/>
  <c r="J36" i="6"/>
  <c r="H35" i="6"/>
  <c r="I35" i="6"/>
  <c r="K32" i="5"/>
  <c r="L32" i="5" s="1"/>
  <c r="N32" i="5" s="1"/>
  <c r="H30" i="4"/>
  <c r="I30" i="4" s="1"/>
  <c r="J30" i="4" s="1"/>
  <c r="L32" i="4"/>
  <c r="J32" i="3"/>
  <c r="L32" i="3" s="1"/>
  <c r="L32" i="2"/>
  <c r="N32" i="2" s="1"/>
  <c r="I31" i="2"/>
  <c r="H34" i="6"/>
  <c r="K31" i="5"/>
  <c r="L31" i="5" s="1"/>
  <c r="L31" i="4"/>
  <c r="J31" i="3"/>
  <c r="L31" i="3" s="1"/>
  <c r="N31" i="3" s="1"/>
  <c r="H30" i="2"/>
  <c r="F33" i="6"/>
  <c r="V33" i="6"/>
  <c r="K30" i="5"/>
  <c r="J30" i="5"/>
  <c r="K30" i="4"/>
  <c r="H30" i="3"/>
  <c r="I30" i="3" s="1"/>
  <c r="K30" i="3" s="1"/>
  <c r="W32" i="6"/>
  <c r="D32" i="6"/>
  <c r="C32" i="6"/>
  <c r="B32" i="6"/>
  <c r="E29" i="5"/>
  <c r="E29" i="4"/>
  <c r="E29" i="3"/>
  <c r="G29" i="3" s="1"/>
  <c r="E29" i="2"/>
  <c r="G29" i="2" s="1"/>
  <c r="N36" i="6" l="1"/>
  <c r="L36" i="6"/>
  <c r="O33" i="2"/>
  <c r="O36" i="6" s="1"/>
  <c r="Q33" i="2"/>
  <c r="Q36" i="6" s="1"/>
  <c r="U33" i="2"/>
  <c r="U36" i="6" s="1"/>
  <c r="M33" i="2"/>
  <c r="M36" i="6" s="1"/>
  <c r="R33" i="2"/>
  <c r="R36" i="6" s="1"/>
  <c r="T33" i="2"/>
  <c r="T36" i="6" s="1"/>
  <c r="P33" i="2"/>
  <c r="P36" i="6" s="1"/>
  <c r="S33" i="2"/>
  <c r="S36" i="6" s="1"/>
  <c r="N32" i="3"/>
  <c r="T32" i="3"/>
  <c r="U32" i="3"/>
  <c r="K35" i="6"/>
  <c r="J35" i="6"/>
  <c r="L35" i="6"/>
  <c r="M31" i="5"/>
  <c r="N31" i="5"/>
  <c r="U32" i="5"/>
  <c r="T32" i="5"/>
  <c r="P32" i="5"/>
  <c r="S32" i="5"/>
  <c r="O32" i="5"/>
  <c r="R32" i="5"/>
  <c r="Q32" i="5"/>
  <c r="M32" i="5"/>
  <c r="T32" i="4"/>
  <c r="S32" i="4"/>
  <c r="R32" i="4"/>
  <c r="P32" i="4"/>
  <c r="O32" i="4"/>
  <c r="M32" i="4"/>
  <c r="U32" i="4"/>
  <c r="Q32" i="4"/>
  <c r="N32" i="4"/>
  <c r="Q32" i="3"/>
  <c r="S32" i="3"/>
  <c r="P32" i="3"/>
  <c r="M32" i="3"/>
  <c r="R32" i="3"/>
  <c r="O32" i="3"/>
  <c r="U32" i="2"/>
  <c r="T32" i="2"/>
  <c r="R32" i="2"/>
  <c r="S32" i="2"/>
  <c r="Q32" i="2"/>
  <c r="P32" i="2"/>
  <c r="O32" i="2"/>
  <c r="M32" i="2"/>
  <c r="R31" i="4"/>
  <c r="N31" i="4"/>
  <c r="Q31" i="3"/>
  <c r="R31" i="3"/>
  <c r="S31" i="3"/>
  <c r="M31" i="3"/>
  <c r="O31" i="3"/>
  <c r="P31" i="3"/>
  <c r="I34" i="6"/>
  <c r="K31" i="2"/>
  <c r="K34" i="6" s="1"/>
  <c r="J31" i="2"/>
  <c r="O31" i="5"/>
  <c r="P31" i="5"/>
  <c r="Q31" i="5"/>
  <c r="R31" i="5"/>
  <c r="S31" i="5"/>
  <c r="T31" i="5"/>
  <c r="U31" i="5"/>
  <c r="S31" i="4"/>
  <c r="T31" i="4"/>
  <c r="U31" i="4"/>
  <c r="M31" i="4"/>
  <c r="O31" i="4"/>
  <c r="P31" i="4"/>
  <c r="Q31" i="4"/>
  <c r="I30" i="2"/>
  <c r="H33" i="6"/>
  <c r="L30" i="5"/>
  <c r="V29" i="5"/>
  <c r="F29" i="5"/>
  <c r="V29" i="4"/>
  <c r="F29" i="4"/>
  <c r="L30" i="4"/>
  <c r="J30" i="3"/>
  <c r="L30" i="3" s="1"/>
  <c r="N30" i="3" s="1"/>
  <c r="F29" i="3"/>
  <c r="H29" i="3" s="1"/>
  <c r="I29" i="3" s="1"/>
  <c r="E32" i="6"/>
  <c r="F29" i="2"/>
  <c r="H29" i="2" s="1"/>
  <c r="G29" i="5"/>
  <c r="G29" i="4"/>
  <c r="V29" i="3"/>
  <c r="V29" i="2"/>
  <c r="E28" i="4"/>
  <c r="W31" i="6"/>
  <c r="N35" i="6" l="1"/>
  <c r="T35" i="6"/>
  <c r="U35" i="6"/>
  <c r="Q35" i="6"/>
  <c r="S35" i="6"/>
  <c r="M35" i="6"/>
  <c r="R35" i="6"/>
  <c r="O35" i="6"/>
  <c r="P35" i="6"/>
  <c r="R30" i="3"/>
  <c r="M30" i="3"/>
  <c r="U30" i="3" s="1"/>
  <c r="P30" i="3"/>
  <c r="Q30" i="3"/>
  <c r="S30" i="3"/>
  <c r="J34" i="6"/>
  <c r="L31" i="2"/>
  <c r="N31" i="2" s="1"/>
  <c r="P30" i="5"/>
  <c r="T30" i="5"/>
  <c r="N30" i="4"/>
  <c r="U30" i="4"/>
  <c r="S30" i="4"/>
  <c r="T30" i="4"/>
  <c r="T30" i="3"/>
  <c r="O30" i="3"/>
  <c r="I33" i="6"/>
  <c r="K30" i="2"/>
  <c r="K33" i="6" s="1"/>
  <c r="J30" i="2"/>
  <c r="M30" i="5"/>
  <c r="O30" i="5"/>
  <c r="Q30" i="5"/>
  <c r="U30" i="5"/>
  <c r="R30" i="5"/>
  <c r="N30" i="5"/>
  <c r="S30" i="5"/>
  <c r="Q30" i="4"/>
  <c r="R30" i="4"/>
  <c r="P30" i="4"/>
  <c r="O30" i="4"/>
  <c r="M30" i="4"/>
  <c r="G32" i="6"/>
  <c r="F32" i="6"/>
  <c r="V32" i="6"/>
  <c r="I29" i="2"/>
  <c r="K29" i="2" s="1"/>
  <c r="H29" i="5"/>
  <c r="I29" i="5" s="1"/>
  <c r="K29" i="5" s="1"/>
  <c r="H29" i="4"/>
  <c r="I29" i="4" s="1"/>
  <c r="K29" i="4" s="1"/>
  <c r="K29" i="3"/>
  <c r="J29" i="3"/>
  <c r="L29" i="3" s="1"/>
  <c r="D31" i="6"/>
  <c r="C31" i="6"/>
  <c r="B31" i="6"/>
  <c r="E28" i="5"/>
  <c r="V28" i="5" s="1"/>
  <c r="V28" i="4"/>
  <c r="E28" i="3"/>
  <c r="E28" i="2"/>
  <c r="R31" i="2" l="1"/>
  <c r="R34" i="6" s="1"/>
  <c r="L34" i="6"/>
  <c r="M31" i="2"/>
  <c r="M34" i="6" s="1"/>
  <c r="O31" i="2"/>
  <c r="O34" i="6" s="1"/>
  <c r="T31" i="2"/>
  <c r="T34" i="6" s="1"/>
  <c r="U31" i="2"/>
  <c r="U34" i="6" s="1"/>
  <c r="N34" i="6"/>
  <c r="P31" i="2"/>
  <c r="P34" i="6" s="1"/>
  <c r="Q31" i="2"/>
  <c r="Q34" i="6" s="1"/>
  <c r="S31" i="2"/>
  <c r="S34" i="6" s="1"/>
  <c r="J33" i="6"/>
  <c r="L30" i="2"/>
  <c r="T29" i="3"/>
  <c r="N29" i="3"/>
  <c r="J29" i="2"/>
  <c r="K32" i="6"/>
  <c r="H32" i="6"/>
  <c r="I32" i="6"/>
  <c r="J29" i="5"/>
  <c r="L29" i="5" s="1"/>
  <c r="N29" i="5" s="1"/>
  <c r="J29" i="4"/>
  <c r="L29" i="4" s="1"/>
  <c r="G28" i="3"/>
  <c r="F28" i="3"/>
  <c r="S29" i="3"/>
  <c r="Q29" i="3"/>
  <c r="P29" i="3"/>
  <c r="O29" i="3"/>
  <c r="M29" i="3"/>
  <c r="U29" i="3" s="1"/>
  <c r="R29" i="3"/>
  <c r="L29" i="2"/>
  <c r="U29" i="2" s="1"/>
  <c r="V28" i="2"/>
  <c r="F28" i="2"/>
  <c r="R29" i="2"/>
  <c r="Q29" i="2"/>
  <c r="P29" i="2"/>
  <c r="F28" i="5"/>
  <c r="E31" i="6"/>
  <c r="G28" i="5"/>
  <c r="F28" i="4"/>
  <c r="G28" i="4"/>
  <c r="V28" i="3"/>
  <c r="G28" i="2"/>
  <c r="H28" i="3" l="1"/>
  <c r="I28" i="3" s="1"/>
  <c r="T29" i="2"/>
  <c r="S29" i="2"/>
  <c r="H28" i="5"/>
  <c r="I28" i="5" s="1"/>
  <c r="K28" i="5" s="1"/>
  <c r="U30" i="2"/>
  <c r="U33" i="6" s="1"/>
  <c r="L33" i="6"/>
  <c r="R30" i="2"/>
  <c r="R33" i="6" s="1"/>
  <c r="P30" i="2"/>
  <c r="P33" i="6" s="1"/>
  <c r="O30" i="2"/>
  <c r="O33" i="6" s="1"/>
  <c r="Q30" i="2"/>
  <c r="Q33" i="6" s="1"/>
  <c r="M30" i="2"/>
  <c r="M33" i="6" s="1"/>
  <c r="N30" i="2"/>
  <c r="N33" i="6" s="1"/>
  <c r="T30" i="2"/>
  <c r="T33" i="6" s="1"/>
  <c r="S30" i="2"/>
  <c r="S33" i="6" s="1"/>
  <c r="P29" i="5"/>
  <c r="M29" i="5"/>
  <c r="S29" i="5"/>
  <c r="O29" i="5"/>
  <c r="R29" i="5"/>
  <c r="R29" i="4"/>
  <c r="N29" i="4"/>
  <c r="H28" i="4"/>
  <c r="I28" i="4" s="1"/>
  <c r="J28" i="4" s="1"/>
  <c r="V31" i="6"/>
  <c r="Q29" i="5"/>
  <c r="T29" i="5"/>
  <c r="U29" i="5"/>
  <c r="J32" i="6"/>
  <c r="L32" i="6"/>
  <c r="N29" i="2"/>
  <c r="M29" i="2"/>
  <c r="O29" i="2"/>
  <c r="O29" i="4"/>
  <c r="Q29" i="4"/>
  <c r="S29" i="4"/>
  <c r="M29" i="4"/>
  <c r="P29" i="4"/>
  <c r="G31" i="6"/>
  <c r="F31" i="6"/>
  <c r="K28" i="3"/>
  <c r="J28" i="3"/>
  <c r="H28" i="2"/>
  <c r="W30" i="6"/>
  <c r="D30" i="6"/>
  <c r="C30" i="6"/>
  <c r="B30" i="6"/>
  <c r="E27" i="5"/>
  <c r="E27" i="4"/>
  <c r="V27" i="4" s="1"/>
  <c r="E27" i="3"/>
  <c r="V27" i="3" s="1"/>
  <c r="E27" i="2"/>
  <c r="V27" i="2" s="1"/>
  <c r="R32" i="6" l="1"/>
  <c r="J28" i="5"/>
  <c r="L28" i="5" s="1"/>
  <c r="N28" i="5" s="1"/>
  <c r="K28" i="4"/>
  <c r="L28" i="4" s="1"/>
  <c r="Q28" i="4" s="1"/>
  <c r="T32" i="6"/>
  <c r="P32" i="6"/>
  <c r="S32" i="6"/>
  <c r="Q32" i="6"/>
  <c r="U32" i="6"/>
  <c r="M32" i="6"/>
  <c r="N32" i="6"/>
  <c r="O32" i="6"/>
  <c r="I28" i="2"/>
  <c r="H31" i="6"/>
  <c r="V27" i="5"/>
  <c r="V30" i="6" s="1"/>
  <c r="F27" i="5"/>
  <c r="L28" i="3"/>
  <c r="N28" i="3" s="1"/>
  <c r="F27" i="3"/>
  <c r="E30" i="6"/>
  <c r="F27" i="2"/>
  <c r="G27" i="5"/>
  <c r="F27" i="4"/>
  <c r="G27" i="4"/>
  <c r="G27" i="3"/>
  <c r="G27" i="2"/>
  <c r="H27" i="5" l="1"/>
  <c r="I27" i="5" s="1"/>
  <c r="J27" i="5" s="1"/>
  <c r="H27" i="4"/>
  <c r="I27" i="4" s="1"/>
  <c r="S28" i="4"/>
  <c r="N28" i="4"/>
  <c r="T28" i="4"/>
  <c r="I31" i="6"/>
  <c r="K28" i="2"/>
  <c r="K31" i="6" s="1"/>
  <c r="J28" i="2"/>
  <c r="S28" i="5"/>
  <c r="P28" i="5"/>
  <c r="U28" i="5"/>
  <c r="T28" i="5"/>
  <c r="R28" i="5"/>
  <c r="Q28" i="5"/>
  <c r="O28" i="5"/>
  <c r="M28" i="5"/>
  <c r="M28" i="4"/>
  <c r="U28" i="4" s="1"/>
  <c r="O28" i="4"/>
  <c r="P28" i="4"/>
  <c r="R28" i="4"/>
  <c r="T28" i="3"/>
  <c r="S28" i="3"/>
  <c r="R28" i="3"/>
  <c r="Q28" i="3"/>
  <c r="P28" i="3"/>
  <c r="O28" i="3"/>
  <c r="M28" i="3"/>
  <c r="U28" i="3" s="1"/>
  <c r="F30" i="6"/>
  <c r="G30" i="6"/>
  <c r="K27" i="4"/>
  <c r="J27" i="4"/>
  <c r="H27" i="3"/>
  <c r="I27" i="3" s="1"/>
  <c r="K27" i="3" s="1"/>
  <c r="H27" i="2"/>
  <c r="W29" i="6"/>
  <c r="D29" i="6"/>
  <c r="C29" i="6"/>
  <c r="B29" i="6"/>
  <c r="E26" i="5"/>
  <c r="V26" i="5" s="1"/>
  <c r="E26" i="4"/>
  <c r="V26" i="4" s="1"/>
  <c r="E26" i="3"/>
  <c r="E26" i="2"/>
  <c r="K27" i="5" l="1"/>
  <c r="L27" i="5" s="1"/>
  <c r="U27" i="5" s="1"/>
  <c r="L27" i="4"/>
  <c r="S27" i="4" s="1"/>
  <c r="L28" i="2"/>
  <c r="N28" i="2" s="1"/>
  <c r="J31" i="6"/>
  <c r="I27" i="2"/>
  <c r="H30" i="6"/>
  <c r="P27" i="4"/>
  <c r="M27" i="4"/>
  <c r="U27" i="4" s="1"/>
  <c r="Q27" i="4"/>
  <c r="R27" i="4"/>
  <c r="J27" i="3"/>
  <c r="L27" i="3" s="1"/>
  <c r="R27" i="3" s="1"/>
  <c r="V26" i="3"/>
  <c r="F26" i="3"/>
  <c r="V26" i="2"/>
  <c r="V29" i="6" s="1"/>
  <c r="F26" i="2"/>
  <c r="F26" i="5"/>
  <c r="E29" i="6"/>
  <c r="G26" i="5"/>
  <c r="F26" i="4"/>
  <c r="G26" i="4"/>
  <c r="G26" i="3"/>
  <c r="G26" i="2"/>
  <c r="W28" i="6"/>
  <c r="D28" i="6"/>
  <c r="C28" i="6"/>
  <c r="B28" i="6"/>
  <c r="E25" i="5"/>
  <c r="V25" i="5" s="1"/>
  <c r="E25" i="4"/>
  <c r="V25" i="4" s="1"/>
  <c r="E25" i="3"/>
  <c r="V25" i="3" s="1"/>
  <c r="E25" i="2"/>
  <c r="G25" i="2" s="1"/>
  <c r="N27" i="4" l="1"/>
  <c r="T27" i="4"/>
  <c r="O27" i="4"/>
  <c r="O27" i="5"/>
  <c r="P27" i="5"/>
  <c r="T27" i="5"/>
  <c r="R27" i="5"/>
  <c r="S27" i="5"/>
  <c r="H26" i="3"/>
  <c r="I26" i="3" s="1"/>
  <c r="K26" i="3" s="1"/>
  <c r="L31" i="6"/>
  <c r="S28" i="2"/>
  <c r="S31" i="6" s="1"/>
  <c r="R28" i="2"/>
  <c r="R31" i="6" s="1"/>
  <c r="O28" i="2"/>
  <c r="O31" i="6" s="1"/>
  <c r="M28" i="2"/>
  <c r="M31" i="6" s="1"/>
  <c r="U28" i="2"/>
  <c r="U31" i="6" s="1"/>
  <c r="N31" i="6"/>
  <c r="T28" i="2"/>
  <c r="T31" i="6" s="1"/>
  <c r="P28" i="2"/>
  <c r="P31" i="6" s="1"/>
  <c r="Q28" i="2"/>
  <c r="Q31" i="6" s="1"/>
  <c r="M27" i="5"/>
  <c r="N27" i="5"/>
  <c r="I30" i="6"/>
  <c r="J27" i="2"/>
  <c r="K27" i="2"/>
  <c r="K30" i="6" s="1"/>
  <c r="Q27" i="5"/>
  <c r="Q27" i="3"/>
  <c r="S27" i="3"/>
  <c r="M27" i="3"/>
  <c r="U27" i="3" s="1"/>
  <c r="O27" i="3"/>
  <c r="T27" i="3"/>
  <c r="N27" i="3"/>
  <c r="P27" i="3"/>
  <c r="H26" i="5"/>
  <c r="I26" i="5" s="1"/>
  <c r="J26" i="5" s="1"/>
  <c r="F29" i="6"/>
  <c r="H26" i="2"/>
  <c r="G29" i="6"/>
  <c r="F25" i="5"/>
  <c r="H26" i="4"/>
  <c r="I26" i="4" s="1"/>
  <c r="F25" i="3"/>
  <c r="F25" i="2"/>
  <c r="E28" i="6"/>
  <c r="G25" i="5"/>
  <c r="F25" i="4"/>
  <c r="G25" i="4"/>
  <c r="G25" i="3"/>
  <c r="V25" i="2"/>
  <c r="V28" i="6" s="1"/>
  <c r="J26" i="3" l="1"/>
  <c r="L26" i="3" s="1"/>
  <c r="K26" i="5"/>
  <c r="L26" i="5" s="1"/>
  <c r="J30" i="6"/>
  <c r="L27" i="2"/>
  <c r="I26" i="2"/>
  <c r="H29" i="6"/>
  <c r="K26" i="4"/>
  <c r="J26" i="4"/>
  <c r="G28" i="6"/>
  <c r="H25" i="2"/>
  <c r="F28" i="6"/>
  <c r="H25" i="5"/>
  <c r="I25" i="5" s="1"/>
  <c r="K25" i="5" s="1"/>
  <c r="H25" i="4"/>
  <c r="I25" i="4" s="1"/>
  <c r="J25" i="4" s="1"/>
  <c r="H25" i="3"/>
  <c r="I25" i="3" s="1"/>
  <c r="K25" i="3" s="1"/>
  <c r="K25" i="4" l="1"/>
  <c r="L25" i="4" s="1"/>
  <c r="N25" i="4" s="1"/>
  <c r="L30" i="6"/>
  <c r="P27" i="2"/>
  <c r="P30" i="6" s="1"/>
  <c r="T27" i="2"/>
  <c r="T30" i="6" s="1"/>
  <c r="U27" i="2"/>
  <c r="U30" i="6" s="1"/>
  <c r="M27" i="2"/>
  <c r="M30" i="6" s="1"/>
  <c r="Q27" i="2"/>
  <c r="Q30" i="6" s="1"/>
  <c r="S27" i="2"/>
  <c r="S30" i="6" s="1"/>
  <c r="O27" i="2"/>
  <c r="O30" i="6" s="1"/>
  <c r="N27" i="2"/>
  <c r="N30" i="6" s="1"/>
  <c r="R27" i="2"/>
  <c r="R30" i="6" s="1"/>
  <c r="T26" i="3"/>
  <c r="N26" i="3"/>
  <c r="I29" i="6"/>
  <c r="K26" i="2"/>
  <c r="K29" i="6" s="1"/>
  <c r="J26" i="2"/>
  <c r="Q26" i="5"/>
  <c r="N26" i="5"/>
  <c r="U26" i="5"/>
  <c r="T26" i="5"/>
  <c r="S26" i="5"/>
  <c r="P26" i="5"/>
  <c r="O26" i="5"/>
  <c r="M26" i="5"/>
  <c r="R26" i="5"/>
  <c r="L26" i="4"/>
  <c r="O26" i="4" s="1"/>
  <c r="J25" i="3"/>
  <c r="L25" i="3" s="1"/>
  <c r="P26" i="3"/>
  <c r="S26" i="3"/>
  <c r="Q26" i="3"/>
  <c r="M26" i="3"/>
  <c r="U26" i="3" s="1"/>
  <c r="R26" i="3"/>
  <c r="O26" i="3"/>
  <c r="J25" i="5"/>
  <c r="L25" i="5" s="1"/>
  <c r="I25" i="2"/>
  <c r="H28" i="6"/>
  <c r="S26" i="4" l="1"/>
  <c r="T25" i="4"/>
  <c r="Q25" i="4"/>
  <c r="P25" i="4"/>
  <c r="R25" i="4"/>
  <c r="S25" i="4"/>
  <c r="M26" i="4"/>
  <c r="U26" i="4" s="1"/>
  <c r="M25" i="4"/>
  <c r="U25" i="4" s="1"/>
  <c r="Q26" i="4"/>
  <c r="R26" i="4"/>
  <c r="O25" i="4"/>
  <c r="P26" i="4"/>
  <c r="N26" i="4"/>
  <c r="T26" i="4"/>
  <c r="M25" i="3"/>
  <c r="U25" i="3" s="1"/>
  <c r="S25" i="3"/>
  <c r="J29" i="6"/>
  <c r="L26" i="2"/>
  <c r="N25" i="3"/>
  <c r="T25" i="3"/>
  <c r="R25" i="3"/>
  <c r="O25" i="3"/>
  <c r="P25" i="3"/>
  <c r="Q25" i="3"/>
  <c r="U25" i="5"/>
  <c r="N25" i="5"/>
  <c r="I28" i="6"/>
  <c r="K25" i="2"/>
  <c r="K28" i="6" s="1"/>
  <c r="J25" i="2"/>
  <c r="P25" i="5"/>
  <c r="R25" i="5"/>
  <c r="S25" i="5"/>
  <c r="T25" i="5"/>
  <c r="M25" i="5"/>
  <c r="O25" i="5"/>
  <c r="Q25" i="5"/>
  <c r="L29" i="6" l="1"/>
  <c r="N26" i="2"/>
  <c r="N29" i="6" s="1"/>
  <c r="Q26" i="2"/>
  <c r="Q29" i="6" s="1"/>
  <c r="P26" i="2"/>
  <c r="P29" i="6" s="1"/>
  <c r="O26" i="2"/>
  <c r="O29" i="6" s="1"/>
  <c r="M26" i="2"/>
  <c r="M29" i="6" s="1"/>
  <c r="T26" i="2"/>
  <c r="T29" i="6" s="1"/>
  <c r="S26" i="2"/>
  <c r="S29" i="6" s="1"/>
  <c r="R26" i="2"/>
  <c r="R29" i="6" s="1"/>
  <c r="U26" i="2"/>
  <c r="U29" i="6" s="1"/>
  <c r="J28" i="6"/>
  <c r="L25" i="2"/>
  <c r="N25" i="2" s="1"/>
  <c r="U25" i="2" l="1"/>
  <c r="U28" i="6" s="1"/>
  <c r="L28" i="6"/>
  <c r="Q25" i="2"/>
  <c r="Q28" i="6" s="1"/>
  <c r="R25" i="2"/>
  <c r="R28" i="6" s="1"/>
  <c r="M25" i="2"/>
  <c r="M28" i="6" s="1"/>
  <c r="S25" i="2"/>
  <c r="S28" i="6" s="1"/>
  <c r="P25" i="2"/>
  <c r="P28" i="6" s="1"/>
  <c r="T25" i="2"/>
  <c r="T28" i="6" s="1"/>
  <c r="N28" i="6"/>
  <c r="O25" i="2"/>
  <c r="O28" i="6" s="1"/>
  <c r="W27" i="6" l="1"/>
  <c r="D27" i="6"/>
  <c r="C27" i="6"/>
  <c r="B27" i="6"/>
  <c r="E24" i="5"/>
  <c r="V24" i="5" s="1"/>
  <c r="E24" i="4"/>
  <c r="V24" i="4" s="1"/>
  <c r="E24" i="3"/>
  <c r="V24" i="3" s="1"/>
  <c r="E24" i="2"/>
  <c r="V24" i="2" s="1"/>
  <c r="F24" i="5" l="1"/>
  <c r="F24" i="2"/>
  <c r="E27" i="6"/>
  <c r="V27" i="6"/>
  <c r="G24" i="5"/>
  <c r="F24" i="4"/>
  <c r="G24" i="4"/>
  <c r="F24" i="3"/>
  <c r="G24" i="3"/>
  <c r="G24" i="2"/>
  <c r="W26" i="6"/>
  <c r="D26" i="6"/>
  <c r="C26" i="6"/>
  <c r="B26" i="6"/>
  <c r="E23" i="5"/>
  <c r="V23" i="5" s="1"/>
  <c r="E23" i="4"/>
  <c r="V23" i="4" s="1"/>
  <c r="E23" i="3"/>
  <c r="V23" i="3" s="1"/>
  <c r="E23" i="2"/>
  <c r="V23" i="2" s="1"/>
  <c r="F23" i="2" l="1"/>
  <c r="H24" i="4"/>
  <c r="I24" i="4" s="1"/>
  <c r="K24" i="4" s="1"/>
  <c r="G27" i="6"/>
  <c r="F27" i="6"/>
  <c r="H24" i="5"/>
  <c r="I24" i="5" s="1"/>
  <c r="F23" i="5"/>
  <c r="J24" i="4"/>
  <c r="H24" i="3"/>
  <c r="I24" i="3" s="1"/>
  <c r="K24" i="3" s="1"/>
  <c r="H24" i="2"/>
  <c r="V26" i="6"/>
  <c r="F23" i="4"/>
  <c r="E26" i="6"/>
  <c r="G23" i="5"/>
  <c r="G23" i="4"/>
  <c r="G23" i="3"/>
  <c r="F23" i="3"/>
  <c r="G23" i="2"/>
  <c r="W25" i="6"/>
  <c r="D25" i="6"/>
  <c r="C25" i="6"/>
  <c r="B25" i="6"/>
  <c r="E22" i="5"/>
  <c r="V22" i="5" s="1"/>
  <c r="E22" i="4"/>
  <c r="V22" i="4" s="1"/>
  <c r="E22" i="3"/>
  <c r="V22" i="3" s="1"/>
  <c r="E22" i="2"/>
  <c r="V22" i="2" s="1"/>
  <c r="J24" i="3" l="1"/>
  <c r="L24" i="3" s="1"/>
  <c r="I24" i="2"/>
  <c r="H27" i="6"/>
  <c r="K24" i="5"/>
  <c r="J24" i="5"/>
  <c r="L24" i="4"/>
  <c r="F22" i="4"/>
  <c r="F26" i="6"/>
  <c r="G26" i="6"/>
  <c r="H23" i="3"/>
  <c r="I23" i="3" s="1"/>
  <c r="K23" i="3" s="1"/>
  <c r="H23" i="5"/>
  <c r="I23" i="5" s="1"/>
  <c r="J23" i="5" s="1"/>
  <c r="F22" i="5"/>
  <c r="H23" i="4"/>
  <c r="I23" i="4" s="1"/>
  <c r="K23" i="4" s="1"/>
  <c r="H23" i="2"/>
  <c r="F22" i="2"/>
  <c r="E25" i="6"/>
  <c r="V25" i="6"/>
  <c r="G22" i="5"/>
  <c r="G22" i="4"/>
  <c r="F22" i="3"/>
  <c r="G22" i="3"/>
  <c r="G22" i="2"/>
  <c r="T24" i="4" l="1"/>
  <c r="N24" i="4"/>
  <c r="N24" i="3"/>
  <c r="T24" i="3"/>
  <c r="Q24" i="4"/>
  <c r="S24" i="4"/>
  <c r="J24" i="2"/>
  <c r="I27" i="6"/>
  <c r="K24" i="2"/>
  <c r="K27" i="6" s="1"/>
  <c r="L24" i="5"/>
  <c r="N24" i="5" s="1"/>
  <c r="R24" i="4"/>
  <c r="M24" i="4"/>
  <c r="U24" i="4" s="1"/>
  <c r="O24" i="4"/>
  <c r="P24" i="4"/>
  <c r="M24" i="3"/>
  <c r="U24" i="3" s="1"/>
  <c r="O24" i="3"/>
  <c r="P24" i="3"/>
  <c r="Q24" i="3"/>
  <c r="R24" i="3"/>
  <c r="S24" i="3"/>
  <c r="J23" i="3"/>
  <c r="L23" i="3" s="1"/>
  <c r="T23" i="3" s="1"/>
  <c r="I23" i="2"/>
  <c r="H26" i="6"/>
  <c r="K23" i="5"/>
  <c r="L23" i="5" s="1"/>
  <c r="N23" i="5" s="1"/>
  <c r="J23" i="4"/>
  <c r="L23" i="4" s="1"/>
  <c r="G25" i="6"/>
  <c r="F25" i="6"/>
  <c r="H22" i="5"/>
  <c r="I22" i="5" s="1"/>
  <c r="K22" i="5" s="1"/>
  <c r="H22" i="4"/>
  <c r="I22" i="4" s="1"/>
  <c r="J22" i="4" s="1"/>
  <c r="H22" i="3"/>
  <c r="I22" i="3" s="1"/>
  <c r="J22" i="3" s="1"/>
  <c r="H22" i="2"/>
  <c r="J27" i="6" l="1"/>
  <c r="L24" i="2"/>
  <c r="S24" i="5"/>
  <c r="M24" i="5"/>
  <c r="Q24" i="5"/>
  <c r="P24" i="5"/>
  <c r="O24" i="5"/>
  <c r="R24" i="5"/>
  <c r="U24" i="5"/>
  <c r="T24" i="5"/>
  <c r="T23" i="4"/>
  <c r="N23" i="4"/>
  <c r="Q23" i="3"/>
  <c r="N23" i="3"/>
  <c r="I26" i="6"/>
  <c r="K23" i="2"/>
  <c r="K26" i="6" s="1"/>
  <c r="J23" i="2"/>
  <c r="Q23" i="5"/>
  <c r="P23" i="5"/>
  <c r="M23" i="5"/>
  <c r="U23" i="5"/>
  <c r="T23" i="5"/>
  <c r="R23" i="5"/>
  <c r="O23" i="5"/>
  <c r="S23" i="5"/>
  <c r="S23" i="4"/>
  <c r="R23" i="4"/>
  <c r="P23" i="4"/>
  <c r="O23" i="4"/>
  <c r="Q23" i="4"/>
  <c r="M23" i="4"/>
  <c r="U23" i="4" s="1"/>
  <c r="R23" i="3"/>
  <c r="S23" i="3"/>
  <c r="M23" i="3"/>
  <c r="U23" i="3" s="1"/>
  <c r="O23" i="3"/>
  <c r="P23" i="3"/>
  <c r="I22" i="2"/>
  <c r="H25" i="6"/>
  <c r="J22" i="5"/>
  <c r="L22" i="5" s="1"/>
  <c r="U22" i="5" s="1"/>
  <c r="K22" i="4"/>
  <c r="L22" i="4" s="1"/>
  <c r="K22" i="3"/>
  <c r="L22" i="3" s="1"/>
  <c r="T22" i="3" s="1"/>
  <c r="M24" i="2" l="1"/>
  <c r="M27" i="6" s="1"/>
  <c r="N24" i="2"/>
  <c r="N27" i="6" s="1"/>
  <c r="L27" i="6"/>
  <c r="T24" i="2"/>
  <c r="T27" i="6" s="1"/>
  <c r="S24" i="2"/>
  <c r="S27" i="6" s="1"/>
  <c r="P24" i="2"/>
  <c r="P27" i="6" s="1"/>
  <c r="Q24" i="2"/>
  <c r="Q27" i="6" s="1"/>
  <c r="R24" i="2"/>
  <c r="R27" i="6" s="1"/>
  <c r="O24" i="2"/>
  <c r="O27" i="6" s="1"/>
  <c r="U24" i="2"/>
  <c r="U27" i="6" s="1"/>
  <c r="J26" i="6"/>
  <c r="L23" i="2"/>
  <c r="N23" i="2" s="1"/>
  <c r="T22" i="4"/>
  <c r="N22" i="4"/>
  <c r="K22" i="2"/>
  <c r="K25" i="6" s="1"/>
  <c r="I25" i="6"/>
  <c r="J22" i="2"/>
  <c r="M22" i="5"/>
  <c r="N22" i="5"/>
  <c r="R22" i="5"/>
  <c r="O22" i="5"/>
  <c r="Q22" i="5"/>
  <c r="T22" i="5"/>
  <c r="P22" i="5"/>
  <c r="S22" i="5"/>
  <c r="R22" i="4"/>
  <c r="Q22" i="4"/>
  <c r="O22" i="4"/>
  <c r="S22" i="4"/>
  <c r="P22" i="4"/>
  <c r="M22" i="4"/>
  <c r="U22" i="4" s="1"/>
  <c r="N22" i="3"/>
  <c r="P22" i="3"/>
  <c r="S22" i="3"/>
  <c r="R22" i="3"/>
  <c r="Q22" i="3"/>
  <c r="O22" i="3"/>
  <c r="M22" i="3"/>
  <c r="U22" i="3" s="1"/>
  <c r="U23" i="2" l="1"/>
  <c r="U26" i="6" s="1"/>
  <c r="N26" i="6"/>
  <c r="L26" i="6"/>
  <c r="Q23" i="2"/>
  <c r="Q26" i="6" s="1"/>
  <c r="P23" i="2"/>
  <c r="P26" i="6" s="1"/>
  <c r="S23" i="2"/>
  <c r="S26" i="6" s="1"/>
  <c r="T23" i="2"/>
  <c r="T26" i="6" s="1"/>
  <c r="M23" i="2"/>
  <c r="M26" i="6" s="1"/>
  <c r="O23" i="2"/>
  <c r="O26" i="6" s="1"/>
  <c r="R23" i="2"/>
  <c r="R26" i="6" s="1"/>
  <c r="L22" i="2"/>
  <c r="N22" i="2" s="1"/>
  <c r="J25" i="6"/>
  <c r="N25" i="6" l="1"/>
  <c r="L25" i="6"/>
  <c r="U22" i="2"/>
  <c r="U25" i="6" s="1"/>
  <c r="T22" i="2"/>
  <c r="T25" i="6" s="1"/>
  <c r="S22" i="2"/>
  <c r="S25" i="6" s="1"/>
  <c r="R22" i="2"/>
  <c r="R25" i="6" s="1"/>
  <c r="Q22" i="2"/>
  <c r="Q25" i="6" s="1"/>
  <c r="M22" i="2"/>
  <c r="M25" i="6" s="1"/>
  <c r="P22" i="2"/>
  <c r="P25" i="6" s="1"/>
  <c r="O22" i="2"/>
  <c r="O25" i="6" s="1"/>
  <c r="E21" i="2" l="1"/>
  <c r="V21" i="2" l="1"/>
  <c r="F21" i="2"/>
  <c r="G21" i="2"/>
  <c r="H21" i="2" l="1"/>
  <c r="I21" i="2" s="1"/>
  <c r="K21" i="2" s="1"/>
  <c r="W24" i="6"/>
  <c r="D24" i="6"/>
  <c r="C24" i="6"/>
  <c r="B24" i="6"/>
  <c r="E21" i="5"/>
  <c r="G21" i="5" s="1"/>
  <c r="E21" i="4"/>
  <c r="E21" i="3"/>
  <c r="V21" i="3" s="1"/>
  <c r="V21" i="4" l="1"/>
  <c r="F21" i="4"/>
  <c r="J21" i="2"/>
  <c r="L21" i="2" s="1"/>
  <c r="N21" i="2" s="1"/>
  <c r="P21" i="2"/>
  <c r="O21" i="2"/>
  <c r="M21" i="2"/>
  <c r="F21" i="5"/>
  <c r="H21" i="5" s="1"/>
  <c r="I21" i="5" s="1"/>
  <c r="F21" i="3"/>
  <c r="E24" i="6"/>
  <c r="V21" i="5"/>
  <c r="G21" i="4"/>
  <c r="G21" i="3"/>
  <c r="Q21" i="2" l="1"/>
  <c r="R21" i="2"/>
  <c r="S21" i="2"/>
  <c r="T21" i="2"/>
  <c r="V24" i="6"/>
  <c r="F24" i="6"/>
  <c r="U21" i="2"/>
  <c r="G24" i="6"/>
  <c r="K21" i="5"/>
  <c r="J21" i="5"/>
  <c r="H21" i="4"/>
  <c r="I21" i="4" s="1"/>
  <c r="J21" i="4" s="1"/>
  <c r="H21" i="3"/>
  <c r="I21" i="3" s="1"/>
  <c r="K21" i="3" s="1"/>
  <c r="W23" i="6"/>
  <c r="D23" i="6"/>
  <c r="C23" i="6"/>
  <c r="B23" i="6"/>
  <c r="E20" i="5"/>
  <c r="E20" i="4"/>
  <c r="V20" i="4" s="1"/>
  <c r="E20" i="3"/>
  <c r="E20" i="2"/>
  <c r="K21" i="4" l="1"/>
  <c r="L21" i="4" s="1"/>
  <c r="T21" i="4" s="1"/>
  <c r="H24" i="6"/>
  <c r="L21" i="5"/>
  <c r="T21" i="5" s="1"/>
  <c r="V20" i="5"/>
  <c r="F20" i="5"/>
  <c r="J21" i="3"/>
  <c r="L21" i="3" s="1"/>
  <c r="S21" i="3" s="1"/>
  <c r="V20" i="3"/>
  <c r="F20" i="3"/>
  <c r="V20" i="2"/>
  <c r="F20" i="2"/>
  <c r="F20" i="4"/>
  <c r="E23" i="6"/>
  <c r="G20" i="5"/>
  <c r="G20" i="4"/>
  <c r="G20" i="3"/>
  <c r="G20" i="2"/>
  <c r="W22" i="6"/>
  <c r="D22" i="6"/>
  <c r="C22" i="6"/>
  <c r="B22" i="6"/>
  <c r="H20" i="5" l="1"/>
  <c r="I20" i="5" s="1"/>
  <c r="J20" i="5" s="1"/>
  <c r="P21" i="3"/>
  <c r="Q21" i="3"/>
  <c r="R21" i="3"/>
  <c r="O21" i="3"/>
  <c r="T21" i="3"/>
  <c r="N21" i="4"/>
  <c r="M21" i="3"/>
  <c r="U21" i="3" s="1"/>
  <c r="N21" i="3"/>
  <c r="K24" i="6"/>
  <c r="I24" i="6"/>
  <c r="M21" i="5"/>
  <c r="N21" i="5"/>
  <c r="O21" i="5"/>
  <c r="P21" i="5"/>
  <c r="S21" i="5"/>
  <c r="U21" i="5"/>
  <c r="R21" i="5"/>
  <c r="Q21" i="5"/>
  <c r="V23" i="6"/>
  <c r="R21" i="4"/>
  <c r="Q21" i="4"/>
  <c r="S21" i="4"/>
  <c r="P21" i="4"/>
  <c r="O21" i="4"/>
  <c r="M21" i="4"/>
  <c r="U21" i="4" s="1"/>
  <c r="G23" i="6"/>
  <c r="F23" i="6"/>
  <c r="K20" i="5"/>
  <c r="H20" i="4"/>
  <c r="I20" i="4" s="1"/>
  <c r="J20" i="4" s="1"/>
  <c r="H20" i="3"/>
  <c r="I20" i="3" s="1"/>
  <c r="J20" i="3" s="1"/>
  <c r="H20" i="2"/>
  <c r="E19" i="5"/>
  <c r="V19" i="5" s="1"/>
  <c r="E19" i="4"/>
  <c r="E19" i="3"/>
  <c r="E19" i="2"/>
  <c r="F19" i="2" s="1"/>
  <c r="L20" i="5" l="1"/>
  <c r="U20" i="5" s="1"/>
  <c r="J24" i="6"/>
  <c r="K20" i="4"/>
  <c r="L20" i="4" s="1"/>
  <c r="I20" i="2"/>
  <c r="J20" i="2" s="1"/>
  <c r="J23" i="6" s="1"/>
  <c r="H23" i="6"/>
  <c r="V19" i="4"/>
  <c r="F19" i="4"/>
  <c r="K20" i="3"/>
  <c r="L20" i="3" s="1"/>
  <c r="V19" i="3"/>
  <c r="F19" i="3"/>
  <c r="F19" i="5"/>
  <c r="V19" i="2"/>
  <c r="E22" i="6"/>
  <c r="G19" i="5"/>
  <c r="G19" i="4"/>
  <c r="G19" i="3"/>
  <c r="G19" i="2"/>
  <c r="B21" i="6"/>
  <c r="C21" i="6"/>
  <c r="D21" i="6"/>
  <c r="W21" i="6"/>
  <c r="E18" i="5"/>
  <c r="V18" i="5" s="1"/>
  <c r="E18" i="4"/>
  <c r="V18" i="4" s="1"/>
  <c r="E18" i="3"/>
  <c r="V18" i="3" s="1"/>
  <c r="E18" i="2"/>
  <c r="V18" i="2" s="1"/>
  <c r="R20" i="5" l="1"/>
  <c r="M20" i="5"/>
  <c r="O20" i="5"/>
  <c r="T20" i="5"/>
  <c r="P20" i="5"/>
  <c r="S20" i="5"/>
  <c r="N20" i="5"/>
  <c r="Q20" i="5"/>
  <c r="H19" i="5"/>
  <c r="I19" i="5" s="1"/>
  <c r="K19" i="5" s="1"/>
  <c r="N24" i="6"/>
  <c r="L24" i="6"/>
  <c r="R24" i="6"/>
  <c r="U24" i="6"/>
  <c r="T24" i="6"/>
  <c r="S24" i="6"/>
  <c r="O24" i="6"/>
  <c r="M24" i="6"/>
  <c r="Q24" i="6"/>
  <c r="P24" i="6"/>
  <c r="T20" i="4"/>
  <c r="N20" i="4"/>
  <c r="H19" i="4"/>
  <c r="I19" i="4" s="1"/>
  <c r="J19" i="4" s="1"/>
  <c r="S20" i="4"/>
  <c r="R20" i="4"/>
  <c r="K20" i="2"/>
  <c r="I23" i="6"/>
  <c r="M20" i="4"/>
  <c r="U20" i="4" s="1"/>
  <c r="O20" i="4"/>
  <c r="P20" i="4"/>
  <c r="Q20" i="4"/>
  <c r="V22" i="6"/>
  <c r="R20" i="3"/>
  <c r="T20" i="3"/>
  <c r="N20" i="3"/>
  <c r="O20" i="3"/>
  <c r="P20" i="3"/>
  <c r="S20" i="3"/>
  <c r="M20" i="3"/>
  <c r="U20" i="3" s="1"/>
  <c r="Q20" i="3"/>
  <c r="F22" i="6"/>
  <c r="G22" i="6"/>
  <c r="F18" i="5"/>
  <c r="F18" i="4"/>
  <c r="H19" i="3"/>
  <c r="I19" i="3" s="1"/>
  <c r="K19" i="3" s="1"/>
  <c r="H19" i="2"/>
  <c r="F18" i="2"/>
  <c r="F18" i="3"/>
  <c r="E21" i="6"/>
  <c r="V21" i="6"/>
  <c r="G18" i="5"/>
  <c r="G18" i="4"/>
  <c r="G18" i="3"/>
  <c r="G18" i="2"/>
  <c r="E17" i="3"/>
  <c r="F17" i="3" s="1"/>
  <c r="J19" i="5" l="1"/>
  <c r="L19" i="5" s="1"/>
  <c r="S19" i="5" s="1"/>
  <c r="K19" i="4"/>
  <c r="L19" i="4" s="1"/>
  <c r="K23" i="6"/>
  <c r="L20" i="2"/>
  <c r="N20" i="2" s="1"/>
  <c r="I19" i="2"/>
  <c r="H22" i="6"/>
  <c r="J19" i="3"/>
  <c r="L19" i="3" s="1"/>
  <c r="F21" i="6"/>
  <c r="H18" i="2"/>
  <c r="G21" i="6"/>
  <c r="H18" i="5"/>
  <c r="I18" i="5" s="1"/>
  <c r="K18" i="5" s="1"/>
  <c r="H18" i="4"/>
  <c r="I18" i="4" s="1"/>
  <c r="K18" i="4" s="1"/>
  <c r="H18" i="3"/>
  <c r="I18" i="3" s="1"/>
  <c r="K18" i="3" s="1"/>
  <c r="W20" i="6"/>
  <c r="D20" i="6"/>
  <c r="C20" i="6"/>
  <c r="B20" i="6"/>
  <c r="E17" i="5"/>
  <c r="E17" i="4"/>
  <c r="F17" i="4" s="1"/>
  <c r="V17" i="3"/>
  <c r="E17" i="2"/>
  <c r="L23" i="6" l="1"/>
  <c r="M20" i="2"/>
  <c r="M23" i="6" s="1"/>
  <c r="U20" i="2"/>
  <c r="U23" i="6" s="1"/>
  <c r="T20" i="2"/>
  <c r="T23" i="6" s="1"/>
  <c r="O20" i="2"/>
  <c r="O23" i="6" s="1"/>
  <c r="S20" i="2"/>
  <c r="S23" i="6" s="1"/>
  <c r="N23" i="6"/>
  <c r="Q20" i="2"/>
  <c r="Q23" i="6" s="1"/>
  <c r="P20" i="2"/>
  <c r="P23" i="6" s="1"/>
  <c r="R20" i="2"/>
  <c r="R23" i="6" s="1"/>
  <c r="T19" i="4"/>
  <c r="N19" i="4"/>
  <c r="R19" i="5"/>
  <c r="U19" i="5"/>
  <c r="N19" i="5"/>
  <c r="I22" i="6"/>
  <c r="K19" i="2"/>
  <c r="K22" i="6" s="1"/>
  <c r="J19" i="2"/>
  <c r="M19" i="5"/>
  <c r="P19" i="5"/>
  <c r="T19" i="5"/>
  <c r="O19" i="5"/>
  <c r="Q19" i="5"/>
  <c r="S19" i="4"/>
  <c r="R19" i="4"/>
  <c r="Q19" i="4"/>
  <c r="P19" i="4"/>
  <c r="O19" i="4"/>
  <c r="M19" i="4"/>
  <c r="U19" i="4" s="1"/>
  <c r="S19" i="3"/>
  <c r="T19" i="3"/>
  <c r="Q19" i="3"/>
  <c r="R19" i="3"/>
  <c r="P19" i="3"/>
  <c r="O19" i="3"/>
  <c r="N19" i="3"/>
  <c r="M19" i="3"/>
  <c r="U19" i="3" s="1"/>
  <c r="I18" i="2"/>
  <c r="H21" i="6"/>
  <c r="J18" i="5"/>
  <c r="L18" i="5" s="1"/>
  <c r="N18" i="5" s="1"/>
  <c r="V17" i="5"/>
  <c r="F17" i="5"/>
  <c r="J18" i="4"/>
  <c r="L18" i="4" s="1"/>
  <c r="J18" i="3"/>
  <c r="L18" i="3" s="1"/>
  <c r="S18" i="3" s="1"/>
  <c r="G17" i="2"/>
  <c r="F17" i="2"/>
  <c r="E20" i="6"/>
  <c r="G17" i="5"/>
  <c r="G17" i="4"/>
  <c r="H17" i="4" s="1"/>
  <c r="I17" i="4" s="1"/>
  <c r="J17" i="4" s="1"/>
  <c r="V17" i="4"/>
  <c r="G17" i="3"/>
  <c r="H17" i="3" s="1"/>
  <c r="I17" i="3" s="1"/>
  <c r="V17" i="2"/>
  <c r="O18" i="3" l="1"/>
  <c r="P18" i="3"/>
  <c r="Q18" i="3"/>
  <c r="R18" i="3"/>
  <c r="J22" i="6"/>
  <c r="L19" i="2"/>
  <c r="T18" i="4"/>
  <c r="N18" i="4"/>
  <c r="M18" i="3"/>
  <c r="U18" i="3" s="1"/>
  <c r="R18" i="4"/>
  <c r="T18" i="3"/>
  <c r="N18" i="3"/>
  <c r="I21" i="6"/>
  <c r="K18" i="2"/>
  <c r="K21" i="6" s="1"/>
  <c r="J18" i="2"/>
  <c r="U18" i="5"/>
  <c r="R18" i="5"/>
  <c r="T18" i="5"/>
  <c r="S18" i="5"/>
  <c r="Q18" i="5"/>
  <c r="P18" i="5"/>
  <c r="O18" i="5"/>
  <c r="M18" i="5"/>
  <c r="O18" i="4"/>
  <c r="P18" i="4"/>
  <c r="Q18" i="4"/>
  <c r="M18" i="4"/>
  <c r="U18" i="4" s="1"/>
  <c r="S18" i="4"/>
  <c r="K17" i="4"/>
  <c r="L17" i="4" s="1"/>
  <c r="G20" i="6"/>
  <c r="H17" i="2"/>
  <c r="F20" i="6"/>
  <c r="V20" i="6"/>
  <c r="H17" i="5"/>
  <c r="I17" i="5" s="1"/>
  <c r="J17" i="5" s="1"/>
  <c r="K17" i="3"/>
  <c r="J17" i="3"/>
  <c r="L22" i="6" l="1"/>
  <c r="N19" i="2"/>
  <c r="N22" i="6" s="1"/>
  <c r="M19" i="2"/>
  <c r="M22" i="6" s="1"/>
  <c r="R19" i="2"/>
  <c r="R22" i="6" s="1"/>
  <c r="U19" i="2"/>
  <c r="U22" i="6" s="1"/>
  <c r="S19" i="2"/>
  <c r="S22" i="6" s="1"/>
  <c r="P19" i="2"/>
  <c r="P22" i="6" s="1"/>
  <c r="O19" i="2"/>
  <c r="O22" i="6" s="1"/>
  <c r="T19" i="2"/>
  <c r="T22" i="6" s="1"/>
  <c r="Q19" i="2"/>
  <c r="Q22" i="6" s="1"/>
  <c r="J21" i="6"/>
  <c r="L18" i="2"/>
  <c r="Q17" i="4"/>
  <c r="T17" i="4"/>
  <c r="N17" i="4"/>
  <c r="I17" i="2"/>
  <c r="H20" i="6"/>
  <c r="K17" i="5"/>
  <c r="L17" i="5" s="1"/>
  <c r="N17" i="5" s="1"/>
  <c r="O17" i="4"/>
  <c r="R17" i="4"/>
  <c r="S17" i="4"/>
  <c r="M17" i="4"/>
  <c r="U17" i="4" s="1"/>
  <c r="P17" i="4"/>
  <c r="L17" i="3"/>
  <c r="N17" i="3" s="1"/>
  <c r="W19" i="6"/>
  <c r="D19" i="6"/>
  <c r="C19" i="6"/>
  <c r="B19" i="6"/>
  <c r="E16" i="5"/>
  <c r="E16" i="4"/>
  <c r="E16" i="3"/>
  <c r="E16" i="2"/>
  <c r="V16" i="2" s="1"/>
  <c r="L21" i="6" l="1"/>
  <c r="T18" i="2"/>
  <c r="T21" i="6" s="1"/>
  <c r="O18" i="2"/>
  <c r="O21" i="6" s="1"/>
  <c r="M18" i="2"/>
  <c r="M21" i="6" s="1"/>
  <c r="U18" i="2"/>
  <c r="U21" i="6" s="1"/>
  <c r="S18" i="2"/>
  <c r="S21" i="6" s="1"/>
  <c r="R18" i="2"/>
  <c r="R21" i="6" s="1"/>
  <c r="Q18" i="2"/>
  <c r="Q21" i="6" s="1"/>
  <c r="P18" i="2"/>
  <c r="P21" i="6" s="1"/>
  <c r="N18" i="2"/>
  <c r="N21" i="6" s="1"/>
  <c r="S17" i="3"/>
  <c r="T17" i="3"/>
  <c r="I20" i="6"/>
  <c r="K17" i="2"/>
  <c r="K20" i="6" s="1"/>
  <c r="J17" i="2"/>
  <c r="V16" i="5"/>
  <c r="F16" i="5"/>
  <c r="T17" i="5"/>
  <c r="S17" i="5"/>
  <c r="R17" i="5"/>
  <c r="O17" i="5"/>
  <c r="U17" i="5"/>
  <c r="Q17" i="5"/>
  <c r="P17" i="5"/>
  <c r="M17" i="5"/>
  <c r="V16" i="4"/>
  <c r="F16" i="4"/>
  <c r="M17" i="3"/>
  <c r="U17" i="3" s="1"/>
  <c r="O17" i="3"/>
  <c r="P17" i="3"/>
  <c r="Q17" i="3"/>
  <c r="R17" i="3"/>
  <c r="V16" i="3"/>
  <c r="F16" i="3"/>
  <c r="E19" i="6"/>
  <c r="G16" i="5"/>
  <c r="G16" i="4"/>
  <c r="G16" i="3"/>
  <c r="F16" i="2"/>
  <c r="G16" i="2"/>
  <c r="W18" i="6"/>
  <c r="D18" i="6"/>
  <c r="C18" i="6"/>
  <c r="B18" i="6"/>
  <c r="E15" i="5"/>
  <c r="V15" i="5" s="1"/>
  <c r="E15" i="4"/>
  <c r="V15" i="4" s="1"/>
  <c r="E15" i="3"/>
  <c r="E15" i="2"/>
  <c r="V15" i="2" s="1"/>
  <c r="V19" i="6" l="1"/>
  <c r="H16" i="4"/>
  <c r="I16" i="4" s="1"/>
  <c r="K16" i="4" s="1"/>
  <c r="H16" i="3"/>
  <c r="I16" i="3" s="1"/>
  <c r="J16" i="3" s="1"/>
  <c r="L17" i="2"/>
  <c r="J20" i="6"/>
  <c r="F19" i="6"/>
  <c r="G19" i="6"/>
  <c r="H16" i="5"/>
  <c r="I16" i="5" s="1"/>
  <c r="K16" i="5" s="1"/>
  <c r="J16" i="4"/>
  <c r="V15" i="3"/>
  <c r="V18" i="6" s="1"/>
  <c r="F15" i="3"/>
  <c r="H16" i="2"/>
  <c r="F15" i="4"/>
  <c r="F15" i="2"/>
  <c r="E18" i="6"/>
  <c r="F15" i="5"/>
  <c r="G15" i="5"/>
  <c r="G15" i="4"/>
  <c r="G15" i="3"/>
  <c r="G15" i="2"/>
  <c r="W17" i="6"/>
  <c r="D17" i="6"/>
  <c r="C17" i="6"/>
  <c r="B17" i="6"/>
  <c r="E14" i="5"/>
  <c r="V14" i="5" s="1"/>
  <c r="E14" i="4"/>
  <c r="E14" i="3"/>
  <c r="V14" i="3" s="1"/>
  <c r="E14" i="2"/>
  <c r="H15" i="4" l="1"/>
  <c r="I15" i="4" s="1"/>
  <c r="K16" i="3"/>
  <c r="L16" i="3" s="1"/>
  <c r="T16" i="3" s="1"/>
  <c r="L20" i="6"/>
  <c r="N17" i="2"/>
  <c r="N20" i="6" s="1"/>
  <c r="O17" i="2"/>
  <c r="O20" i="6" s="1"/>
  <c r="R17" i="2"/>
  <c r="R20" i="6" s="1"/>
  <c r="Q17" i="2"/>
  <c r="Q20" i="6" s="1"/>
  <c r="P17" i="2"/>
  <c r="P20" i="6" s="1"/>
  <c r="M17" i="2"/>
  <c r="M20" i="6" s="1"/>
  <c r="U17" i="2"/>
  <c r="U20" i="6" s="1"/>
  <c r="S17" i="2"/>
  <c r="S20" i="6" s="1"/>
  <c r="T17" i="2"/>
  <c r="T20" i="6" s="1"/>
  <c r="I16" i="2"/>
  <c r="J16" i="2" s="1"/>
  <c r="H19" i="6"/>
  <c r="J16" i="5"/>
  <c r="L16" i="5" s="1"/>
  <c r="Q16" i="5" s="1"/>
  <c r="L16" i="4"/>
  <c r="T16" i="4" s="1"/>
  <c r="H15" i="2"/>
  <c r="I15" i="2" s="1"/>
  <c r="K15" i="2" s="1"/>
  <c r="G18" i="6"/>
  <c r="F18" i="6"/>
  <c r="H15" i="5"/>
  <c r="V14" i="4"/>
  <c r="F14" i="4"/>
  <c r="J15" i="4"/>
  <c r="K15" i="4"/>
  <c r="H15" i="3"/>
  <c r="I15" i="3" s="1"/>
  <c r="J15" i="3" s="1"/>
  <c r="G14" i="2"/>
  <c r="F14" i="2"/>
  <c r="F14" i="5"/>
  <c r="F14" i="3"/>
  <c r="E17" i="6"/>
  <c r="G14" i="5"/>
  <c r="G14" i="4"/>
  <c r="G14" i="3"/>
  <c r="V14" i="2"/>
  <c r="V17" i="6" l="1"/>
  <c r="H14" i="3"/>
  <c r="I14" i="3" s="1"/>
  <c r="J14" i="3" s="1"/>
  <c r="M16" i="5"/>
  <c r="O16" i="5"/>
  <c r="P16" i="5"/>
  <c r="U16" i="5"/>
  <c r="T16" i="5"/>
  <c r="N16" i="5"/>
  <c r="J15" i="2"/>
  <c r="L15" i="2" s="1"/>
  <c r="N15" i="2" s="1"/>
  <c r="S16" i="5"/>
  <c r="N16" i="3"/>
  <c r="J19" i="6"/>
  <c r="K16" i="2"/>
  <c r="K19" i="6" s="1"/>
  <c r="I19" i="6"/>
  <c r="R16" i="5"/>
  <c r="S16" i="4"/>
  <c r="Q16" i="4"/>
  <c r="P16" i="4"/>
  <c r="O16" i="4"/>
  <c r="R16" i="4"/>
  <c r="M16" i="4"/>
  <c r="U16" i="4" s="1"/>
  <c r="N16" i="4"/>
  <c r="Q16" i="3"/>
  <c r="O16" i="3"/>
  <c r="S16" i="3"/>
  <c r="P16" i="3"/>
  <c r="M16" i="3"/>
  <c r="U16" i="3" s="1"/>
  <c r="R16" i="3"/>
  <c r="I15" i="5"/>
  <c r="H18" i="6"/>
  <c r="L15" i="4"/>
  <c r="T15" i="4" s="1"/>
  <c r="K15" i="3"/>
  <c r="L15" i="3" s="1"/>
  <c r="G17" i="6"/>
  <c r="H14" i="2"/>
  <c r="F17" i="6"/>
  <c r="H14" i="5"/>
  <c r="I14" i="5" s="1"/>
  <c r="K14" i="5" s="1"/>
  <c r="H14" i="4"/>
  <c r="I14" i="4" s="1"/>
  <c r="K14" i="4" s="1"/>
  <c r="W16" i="6"/>
  <c r="D16" i="6"/>
  <c r="C16" i="6"/>
  <c r="B16" i="6"/>
  <c r="E13" i="5"/>
  <c r="E13" i="4"/>
  <c r="E13" i="3"/>
  <c r="E13" i="2"/>
  <c r="G13" i="2" s="1"/>
  <c r="K14" i="3" l="1"/>
  <c r="L16" i="2"/>
  <c r="N16" i="2" s="1"/>
  <c r="T15" i="3"/>
  <c r="N15" i="3"/>
  <c r="N15" i="4"/>
  <c r="Q15" i="2"/>
  <c r="I18" i="6"/>
  <c r="K15" i="5"/>
  <c r="K18" i="6" s="1"/>
  <c r="J15" i="5"/>
  <c r="O15" i="4"/>
  <c r="P15" i="4"/>
  <c r="Q15" i="4"/>
  <c r="S15" i="4"/>
  <c r="R15" i="4"/>
  <c r="M15" i="4"/>
  <c r="U15" i="4" s="1"/>
  <c r="R15" i="3"/>
  <c r="Q15" i="3"/>
  <c r="P15" i="3"/>
  <c r="S15" i="3"/>
  <c r="O15" i="3"/>
  <c r="M15" i="3"/>
  <c r="U15" i="3" s="1"/>
  <c r="S15" i="2"/>
  <c r="T15" i="2"/>
  <c r="U15" i="2"/>
  <c r="R15" i="2"/>
  <c r="M15" i="2"/>
  <c r="O15" i="2"/>
  <c r="P15" i="2"/>
  <c r="I14" i="2"/>
  <c r="H17" i="6"/>
  <c r="J14" i="5"/>
  <c r="L14" i="5" s="1"/>
  <c r="V13" i="5"/>
  <c r="F13" i="5"/>
  <c r="J14" i="4"/>
  <c r="L14" i="4" s="1"/>
  <c r="V13" i="4"/>
  <c r="F13" i="4"/>
  <c r="V13" i="3"/>
  <c r="F13" i="3"/>
  <c r="L14" i="3"/>
  <c r="F13" i="2"/>
  <c r="E16" i="6"/>
  <c r="G13" i="5"/>
  <c r="G13" i="4"/>
  <c r="G13" i="3"/>
  <c r="V13" i="2"/>
  <c r="W15" i="6"/>
  <c r="D15" i="6"/>
  <c r="C15" i="6"/>
  <c r="B15" i="6"/>
  <c r="E12" i="5"/>
  <c r="E12" i="4"/>
  <c r="E12" i="3"/>
  <c r="V12" i="3" s="1"/>
  <c r="E12" i="2"/>
  <c r="L19" i="6" l="1"/>
  <c r="N19" i="6"/>
  <c r="S16" i="2"/>
  <c r="S19" i="6" s="1"/>
  <c r="P16" i="2"/>
  <c r="P19" i="6" s="1"/>
  <c r="O16" i="2"/>
  <c r="O19" i="6" s="1"/>
  <c r="Q16" i="2"/>
  <c r="Q19" i="6" s="1"/>
  <c r="U16" i="2"/>
  <c r="U19" i="6" s="1"/>
  <c r="R16" i="2"/>
  <c r="R19" i="6" s="1"/>
  <c r="M16" i="2"/>
  <c r="M19" i="6" s="1"/>
  <c r="T16" i="2"/>
  <c r="T19" i="6" s="1"/>
  <c r="J18" i="6"/>
  <c r="L15" i="5"/>
  <c r="N15" i="5" s="1"/>
  <c r="O14" i="4"/>
  <c r="N14" i="4"/>
  <c r="T14" i="4"/>
  <c r="T14" i="3"/>
  <c r="N14" i="3"/>
  <c r="V16" i="6"/>
  <c r="Q14" i="5"/>
  <c r="T14" i="5"/>
  <c r="N14" i="5"/>
  <c r="I17" i="6"/>
  <c r="J14" i="2"/>
  <c r="K14" i="2"/>
  <c r="K17" i="6" s="1"/>
  <c r="M14" i="5"/>
  <c r="U14" i="5" s="1"/>
  <c r="O14" i="5"/>
  <c r="P14" i="5"/>
  <c r="S14" i="5"/>
  <c r="R14" i="5"/>
  <c r="P14" i="4"/>
  <c r="Q14" i="4"/>
  <c r="S14" i="4"/>
  <c r="R14" i="4"/>
  <c r="M14" i="4"/>
  <c r="U14" i="4" s="1"/>
  <c r="G16" i="6"/>
  <c r="R14" i="3"/>
  <c r="S14" i="3"/>
  <c r="Q14" i="3"/>
  <c r="P14" i="3"/>
  <c r="O14" i="3"/>
  <c r="M14" i="3"/>
  <c r="U14" i="3" s="1"/>
  <c r="F16" i="6"/>
  <c r="H13" i="2"/>
  <c r="H13" i="5"/>
  <c r="I13" i="5" s="1"/>
  <c r="K13" i="5" s="1"/>
  <c r="V12" i="5"/>
  <c r="F12" i="5"/>
  <c r="H13" i="4"/>
  <c r="I13" i="4" s="1"/>
  <c r="K13" i="4" s="1"/>
  <c r="V12" i="4"/>
  <c r="F12" i="4"/>
  <c r="H13" i="3"/>
  <c r="I13" i="3" s="1"/>
  <c r="K13" i="3" s="1"/>
  <c r="V12" i="2"/>
  <c r="F12" i="2"/>
  <c r="F12" i="3"/>
  <c r="E15" i="6"/>
  <c r="G12" i="5"/>
  <c r="G12" i="4"/>
  <c r="G12" i="3"/>
  <c r="G12" i="2"/>
  <c r="L18" i="6" l="1"/>
  <c r="P15" i="5"/>
  <c r="P18" i="6" s="1"/>
  <c r="Q15" i="5"/>
  <c r="Q18" i="6" s="1"/>
  <c r="O15" i="5"/>
  <c r="O18" i="6" s="1"/>
  <c r="R15" i="5"/>
  <c r="R18" i="6" s="1"/>
  <c r="N18" i="6"/>
  <c r="M15" i="5"/>
  <c r="S15" i="5"/>
  <c r="S18" i="6" s="1"/>
  <c r="T18" i="6"/>
  <c r="L14" i="2"/>
  <c r="N14" i="2" s="1"/>
  <c r="J17" i="6"/>
  <c r="I13" i="2"/>
  <c r="H16" i="6"/>
  <c r="J13" i="5"/>
  <c r="L13" i="5" s="1"/>
  <c r="H12" i="5"/>
  <c r="I12" i="5" s="1"/>
  <c r="J12" i="5" s="1"/>
  <c r="V15" i="6"/>
  <c r="J13" i="4"/>
  <c r="L13" i="4" s="1"/>
  <c r="J13" i="3"/>
  <c r="L13" i="3" s="1"/>
  <c r="F15" i="6"/>
  <c r="H12" i="4"/>
  <c r="I12" i="4" s="1"/>
  <c r="J12" i="4" s="1"/>
  <c r="H12" i="2"/>
  <c r="G15" i="6"/>
  <c r="K12" i="5"/>
  <c r="H12" i="3"/>
  <c r="I12" i="3" s="1"/>
  <c r="K12" i="3" s="1"/>
  <c r="U18" i="6" l="1"/>
  <c r="M18" i="6"/>
  <c r="L17" i="6"/>
  <c r="N17" i="6"/>
  <c r="S14" i="2"/>
  <c r="S17" i="6" s="1"/>
  <c r="M14" i="2"/>
  <c r="M17" i="6" s="1"/>
  <c r="Q14" i="2"/>
  <c r="Q17" i="6" s="1"/>
  <c r="R14" i="2"/>
  <c r="R17" i="6" s="1"/>
  <c r="P14" i="2"/>
  <c r="P17" i="6" s="1"/>
  <c r="U14" i="2"/>
  <c r="U17" i="6" s="1"/>
  <c r="O14" i="2"/>
  <c r="O17" i="6" s="1"/>
  <c r="T14" i="2"/>
  <c r="T17" i="6" s="1"/>
  <c r="T13" i="5"/>
  <c r="N13" i="5"/>
  <c r="K12" i="4"/>
  <c r="L12" i="4" s="1"/>
  <c r="Q12" i="4" s="1"/>
  <c r="T13" i="3"/>
  <c r="N13" i="3"/>
  <c r="J12" i="3"/>
  <c r="L12" i="3" s="1"/>
  <c r="T13" i="4"/>
  <c r="N13" i="4"/>
  <c r="J13" i="2"/>
  <c r="J16" i="6" s="1"/>
  <c r="I16" i="6"/>
  <c r="K13" i="2"/>
  <c r="M13" i="5"/>
  <c r="U13" i="5" s="1"/>
  <c r="O13" i="5"/>
  <c r="P13" i="5"/>
  <c r="Q13" i="5"/>
  <c r="R13" i="5"/>
  <c r="S13" i="5"/>
  <c r="R13" i="4"/>
  <c r="S13" i="4"/>
  <c r="M13" i="4"/>
  <c r="U13" i="4" s="1"/>
  <c r="O13" i="4"/>
  <c r="Q13" i="4"/>
  <c r="P13" i="4"/>
  <c r="M13" i="3"/>
  <c r="U13" i="3" s="1"/>
  <c r="O13" i="3"/>
  <c r="P13" i="3"/>
  <c r="Q13" i="3"/>
  <c r="S13" i="3"/>
  <c r="R13" i="3"/>
  <c r="I12" i="2"/>
  <c r="H15" i="6"/>
  <c r="L12" i="5"/>
  <c r="L13" i="2" l="1"/>
  <c r="N13" i="2" s="1"/>
  <c r="K16" i="6"/>
  <c r="S12" i="5"/>
  <c r="T12" i="5"/>
  <c r="N12" i="5"/>
  <c r="N12" i="4"/>
  <c r="T12" i="4"/>
  <c r="N12" i="3"/>
  <c r="T12" i="3"/>
  <c r="M12" i="5"/>
  <c r="U12" i="5" s="1"/>
  <c r="O12" i="5"/>
  <c r="Q12" i="5"/>
  <c r="O12" i="4"/>
  <c r="P12" i="4"/>
  <c r="M12" i="4"/>
  <c r="U12" i="4" s="1"/>
  <c r="S12" i="4"/>
  <c r="R12" i="4"/>
  <c r="I15" i="6"/>
  <c r="K12" i="2"/>
  <c r="K15" i="6" s="1"/>
  <c r="J12" i="2"/>
  <c r="R12" i="5"/>
  <c r="P12" i="5"/>
  <c r="S12" i="3"/>
  <c r="Q12" i="3"/>
  <c r="P12" i="3"/>
  <c r="O12" i="3"/>
  <c r="M12" i="3"/>
  <c r="U12" i="3" s="1"/>
  <c r="R12" i="3"/>
  <c r="L16" i="6" l="1"/>
  <c r="N16" i="6"/>
  <c r="M13" i="2"/>
  <c r="M16" i="6" s="1"/>
  <c r="P13" i="2"/>
  <c r="P16" i="6" s="1"/>
  <c r="T13" i="2"/>
  <c r="T16" i="6" s="1"/>
  <c r="R13" i="2"/>
  <c r="R16" i="6" s="1"/>
  <c r="S13" i="2"/>
  <c r="S16" i="6" s="1"/>
  <c r="U13" i="2"/>
  <c r="U16" i="6" s="1"/>
  <c r="O13" i="2"/>
  <c r="O16" i="6" s="1"/>
  <c r="Q13" i="2"/>
  <c r="Q16" i="6" s="1"/>
  <c r="J15" i="6"/>
  <c r="L12" i="2"/>
  <c r="U12" i="2" l="1"/>
  <c r="U15" i="6" s="1"/>
  <c r="N12" i="2"/>
  <c r="N15" i="6" s="1"/>
  <c r="L15" i="6"/>
  <c r="T12" i="2"/>
  <c r="T15" i="6" s="1"/>
  <c r="R12" i="2"/>
  <c r="R15" i="6" s="1"/>
  <c r="Q12" i="2"/>
  <c r="Q15" i="6" s="1"/>
  <c r="P12" i="2"/>
  <c r="P15" i="6" s="1"/>
  <c r="O12" i="2"/>
  <c r="O15" i="6" s="1"/>
  <c r="M12" i="2"/>
  <c r="M15" i="6" s="1"/>
  <c r="S12" i="2"/>
  <c r="S15" i="6" s="1"/>
  <c r="W14" i="6" l="1"/>
  <c r="D14" i="6"/>
  <c r="C14" i="6"/>
  <c r="B14" i="6"/>
  <c r="E11" i="5"/>
  <c r="V11" i="5" s="1"/>
  <c r="E11" i="4"/>
  <c r="E11" i="3"/>
  <c r="E11" i="2"/>
  <c r="V11" i="2" s="1"/>
  <c r="G11" i="4" l="1"/>
  <c r="F11" i="4"/>
  <c r="V11" i="3"/>
  <c r="F11" i="3"/>
  <c r="F11" i="5"/>
  <c r="F11" i="2"/>
  <c r="E14" i="6"/>
  <c r="G11" i="5"/>
  <c r="V11" i="4"/>
  <c r="G11" i="3"/>
  <c r="G11" i="2"/>
  <c r="V14" i="6" l="1"/>
  <c r="H11" i="4"/>
  <c r="I11" i="4" s="1"/>
  <c r="K11" i="4" s="1"/>
  <c r="H11" i="5"/>
  <c r="I11" i="5" s="1"/>
  <c r="K11" i="5" s="1"/>
  <c r="G14" i="6"/>
  <c r="F14" i="6"/>
  <c r="H11" i="2"/>
  <c r="J11" i="5"/>
  <c r="H11" i="3"/>
  <c r="I11" i="3" s="1"/>
  <c r="K11" i="3" s="1"/>
  <c r="W13" i="6"/>
  <c r="D13" i="6"/>
  <c r="C13" i="6"/>
  <c r="B13" i="6"/>
  <c r="E10" i="5"/>
  <c r="E10" i="4"/>
  <c r="E10" i="3"/>
  <c r="V10" i="3" s="1"/>
  <c r="E10" i="2"/>
  <c r="J11" i="4" l="1"/>
  <c r="L11" i="4" s="1"/>
  <c r="I11" i="2"/>
  <c r="H14" i="6"/>
  <c r="L11" i="5"/>
  <c r="S11" i="5" s="1"/>
  <c r="V10" i="5"/>
  <c r="F10" i="5"/>
  <c r="V10" i="4"/>
  <c r="F10" i="4"/>
  <c r="J11" i="3"/>
  <c r="L11" i="3" s="1"/>
  <c r="N11" i="3" s="1"/>
  <c r="V10" i="2"/>
  <c r="F10" i="2"/>
  <c r="F10" i="3"/>
  <c r="E13" i="6"/>
  <c r="G10" i="5"/>
  <c r="G10" i="4"/>
  <c r="G10" i="3"/>
  <c r="G10" i="2"/>
  <c r="Q11" i="4" l="1"/>
  <c r="S11" i="4"/>
  <c r="R11" i="4"/>
  <c r="O11" i="4"/>
  <c r="M11" i="4"/>
  <c r="U11" i="4" s="1"/>
  <c r="P11" i="4"/>
  <c r="V13" i="6"/>
  <c r="T11" i="4"/>
  <c r="N11" i="4"/>
  <c r="T11" i="3"/>
  <c r="I14" i="6"/>
  <c r="K11" i="2"/>
  <c r="K14" i="6" s="1"/>
  <c r="J11" i="2"/>
  <c r="M11" i="5"/>
  <c r="U11" i="5" s="1"/>
  <c r="N11" i="5"/>
  <c r="O11" i="5"/>
  <c r="P11" i="5"/>
  <c r="R11" i="5"/>
  <c r="T11" i="5"/>
  <c r="Q11" i="5"/>
  <c r="S11" i="3"/>
  <c r="P11" i="3"/>
  <c r="O11" i="3"/>
  <c r="M11" i="3"/>
  <c r="U11" i="3" s="1"/>
  <c r="R11" i="3"/>
  <c r="Q11" i="3"/>
  <c r="F13" i="6"/>
  <c r="G13" i="6"/>
  <c r="H10" i="5"/>
  <c r="I10" i="5" s="1"/>
  <c r="K10" i="5" s="1"/>
  <c r="H10" i="4"/>
  <c r="I10" i="4" s="1"/>
  <c r="J10" i="4" s="1"/>
  <c r="H10" i="3"/>
  <c r="I10" i="3" s="1"/>
  <c r="K10" i="3" s="1"/>
  <c r="H10" i="2"/>
  <c r="W12" i="6"/>
  <c r="D12" i="6"/>
  <c r="C12" i="6"/>
  <c r="B12" i="6"/>
  <c r="E9" i="5"/>
  <c r="F9" i="5" s="1"/>
  <c r="E9" i="4"/>
  <c r="E9" i="3"/>
  <c r="E9" i="2"/>
  <c r="V9" i="2" s="1"/>
  <c r="A8" i="2"/>
  <c r="A9" i="2" s="1"/>
  <c r="A10" i="2" s="1"/>
  <c r="K10" i="4" l="1"/>
  <c r="L10" i="4" s="1"/>
  <c r="N10" i="4" s="1"/>
  <c r="J14" i="6"/>
  <c r="L11" i="2"/>
  <c r="N11" i="2" s="1"/>
  <c r="A11" i="2"/>
  <c r="A13" i="6"/>
  <c r="A10" i="4"/>
  <c r="A10" i="3"/>
  <c r="A10" i="5"/>
  <c r="A9" i="3"/>
  <c r="A12" i="6"/>
  <c r="A9" i="4"/>
  <c r="A9" i="5"/>
  <c r="J10" i="3"/>
  <c r="L10" i="3" s="1"/>
  <c r="I10" i="2"/>
  <c r="H13" i="6"/>
  <c r="J10" i="5"/>
  <c r="L10" i="5" s="1"/>
  <c r="V9" i="4"/>
  <c r="F9" i="4"/>
  <c r="V9" i="3"/>
  <c r="F9" i="3"/>
  <c r="E12" i="6"/>
  <c r="G9" i="5"/>
  <c r="H9" i="5" s="1"/>
  <c r="I9" i="5" s="1"/>
  <c r="V9" i="5"/>
  <c r="G9" i="4"/>
  <c r="G9" i="3"/>
  <c r="F9" i="2"/>
  <c r="G9" i="2"/>
  <c r="E8" i="2"/>
  <c r="F8" i="2" s="1"/>
  <c r="A12" i="2" l="1"/>
  <c r="A14" i="6"/>
  <c r="A11" i="3"/>
  <c r="A11" i="4"/>
  <c r="A11" i="5"/>
  <c r="U11" i="2"/>
  <c r="U14" i="6" s="1"/>
  <c r="N14" i="6"/>
  <c r="L14" i="6"/>
  <c r="M11" i="2"/>
  <c r="M14" i="6" s="1"/>
  <c r="P11" i="2"/>
  <c r="P14" i="6" s="1"/>
  <c r="R11" i="2"/>
  <c r="R14" i="6" s="1"/>
  <c r="O11" i="2"/>
  <c r="O14" i="6" s="1"/>
  <c r="T11" i="2"/>
  <c r="T14" i="6" s="1"/>
  <c r="Q11" i="2"/>
  <c r="Q14" i="6" s="1"/>
  <c r="S11" i="2"/>
  <c r="S14" i="6" s="1"/>
  <c r="T10" i="3"/>
  <c r="N10" i="3"/>
  <c r="T10" i="4"/>
  <c r="S10" i="3"/>
  <c r="I13" i="6"/>
  <c r="K10" i="2"/>
  <c r="K13" i="6" s="1"/>
  <c r="J10" i="2"/>
  <c r="M10" i="5"/>
  <c r="U10" i="5" s="1"/>
  <c r="T10" i="5"/>
  <c r="S10" i="5"/>
  <c r="Q10" i="5"/>
  <c r="P10" i="5"/>
  <c r="O10" i="5"/>
  <c r="N10" i="5"/>
  <c r="R10" i="5"/>
  <c r="Q10" i="4"/>
  <c r="S10" i="4"/>
  <c r="R10" i="4"/>
  <c r="P10" i="4"/>
  <c r="O10" i="4"/>
  <c r="M10" i="4"/>
  <c r="U10" i="4" s="1"/>
  <c r="R10" i="3"/>
  <c r="M10" i="3"/>
  <c r="U10" i="3" s="1"/>
  <c r="O10" i="3"/>
  <c r="P10" i="3"/>
  <c r="Q10" i="3"/>
  <c r="V12" i="6"/>
  <c r="G12" i="6"/>
  <c r="F12" i="6"/>
  <c r="K9" i="5"/>
  <c r="J9" i="5"/>
  <c r="H9" i="4"/>
  <c r="I9" i="4" s="1"/>
  <c r="K9" i="4" s="1"/>
  <c r="H9" i="3"/>
  <c r="I9" i="3" s="1"/>
  <c r="K9" i="3" s="1"/>
  <c r="H9" i="2"/>
  <c r="G8" i="2"/>
  <c r="H8" i="2" s="1"/>
  <c r="I8" i="2" s="1"/>
  <c r="A13" i="2" l="1"/>
  <c r="A15" i="6"/>
  <c r="A12" i="5"/>
  <c r="A12" i="4"/>
  <c r="A12" i="3"/>
  <c r="L10" i="2"/>
  <c r="N10" i="2" s="1"/>
  <c r="J13" i="6"/>
  <c r="L9" i="5"/>
  <c r="N9" i="5" s="1"/>
  <c r="J9" i="3"/>
  <c r="L9" i="3" s="1"/>
  <c r="I9" i="2"/>
  <c r="H12" i="6"/>
  <c r="J9" i="4"/>
  <c r="L9" i="4" s="1"/>
  <c r="J8" i="2"/>
  <c r="K8" i="2"/>
  <c r="P9" i="5" l="1"/>
  <c r="R9" i="5"/>
  <c r="Q9" i="5"/>
  <c r="A14" i="2"/>
  <c r="A16" i="6"/>
  <c r="A13" i="4"/>
  <c r="A13" i="3"/>
  <c r="A13" i="5"/>
  <c r="S9" i="5"/>
  <c r="T9" i="5"/>
  <c r="M9" i="5"/>
  <c r="U9" i="5" s="1"/>
  <c r="O9" i="5"/>
  <c r="L13" i="6"/>
  <c r="N13" i="6"/>
  <c r="P10" i="2"/>
  <c r="P13" i="6" s="1"/>
  <c r="M10" i="2"/>
  <c r="M13" i="6" s="1"/>
  <c r="U10" i="2"/>
  <c r="U13" i="6" s="1"/>
  <c r="T10" i="2"/>
  <c r="T13" i="6" s="1"/>
  <c r="S10" i="2"/>
  <c r="S13" i="6" s="1"/>
  <c r="R10" i="2"/>
  <c r="R13" i="6" s="1"/>
  <c r="Q10" i="2"/>
  <c r="Q13" i="6" s="1"/>
  <c r="O10" i="2"/>
  <c r="O13" i="6" s="1"/>
  <c r="N9" i="4"/>
  <c r="T9" i="4"/>
  <c r="T9" i="3"/>
  <c r="N9" i="3"/>
  <c r="R9" i="4"/>
  <c r="S9" i="4"/>
  <c r="I12" i="6"/>
  <c r="J9" i="2"/>
  <c r="K9" i="2"/>
  <c r="K12" i="6" s="1"/>
  <c r="M9" i="4"/>
  <c r="U9" i="4" s="1"/>
  <c r="O9" i="4"/>
  <c r="P9" i="4"/>
  <c r="Q9" i="4"/>
  <c r="M9" i="3"/>
  <c r="U9" i="3" s="1"/>
  <c r="S9" i="3"/>
  <c r="R9" i="3"/>
  <c r="Q9" i="3"/>
  <c r="P9" i="3"/>
  <c r="O9" i="3"/>
  <c r="L8" i="2"/>
  <c r="A15" i="2" l="1"/>
  <c r="A17" i="6"/>
  <c r="A14" i="5"/>
  <c r="A14" i="3"/>
  <c r="A14" i="4"/>
  <c r="J12" i="6"/>
  <c r="L9" i="2"/>
  <c r="N9" i="2" s="1"/>
  <c r="R8" i="2"/>
  <c r="S8" i="2"/>
  <c r="P8" i="2"/>
  <c r="N8" i="2"/>
  <c r="Q8" i="2"/>
  <c r="O8" i="2"/>
  <c r="M8" i="2"/>
  <c r="A16" i="2" l="1"/>
  <c r="A18" i="6"/>
  <c r="A15" i="4"/>
  <c r="A15" i="3"/>
  <c r="A15" i="5"/>
  <c r="U9" i="2"/>
  <c r="U12" i="6" s="1"/>
  <c r="N12" i="6"/>
  <c r="L12" i="6"/>
  <c r="P9" i="2"/>
  <c r="P12" i="6" s="1"/>
  <c r="Q9" i="2"/>
  <c r="Q12" i="6" s="1"/>
  <c r="R9" i="2"/>
  <c r="R12" i="6" s="1"/>
  <c r="M9" i="2"/>
  <c r="M12" i="6" s="1"/>
  <c r="O9" i="2"/>
  <c r="O12" i="6" s="1"/>
  <c r="S9" i="2"/>
  <c r="S12" i="6" s="1"/>
  <c r="T9" i="2"/>
  <c r="T12" i="6" s="1"/>
  <c r="W11" i="6"/>
  <c r="D11" i="6"/>
  <c r="C11" i="6"/>
  <c r="B11" i="6"/>
  <c r="A11" i="6"/>
  <c r="E8" i="5"/>
  <c r="A8" i="5"/>
  <c r="E8" i="4"/>
  <c r="V8" i="4" s="1"/>
  <c r="A8" i="4"/>
  <c r="E8" i="3"/>
  <c r="V8" i="3" s="1"/>
  <c r="A8" i="3"/>
  <c r="U8" i="2"/>
  <c r="T8" i="2"/>
  <c r="V8" i="2"/>
  <c r="A17" i="2" l="1"/>
  <c r="A19" i="6"/>
  <c r="A16" i="5"/>
  <c r="A16" i="4"/>
  <c r="A16" i="3"/>
  <c r="V8" i="5"/>
  <c r="V11" i="6" s="1"/>
  <c r="F8" i="5"/>
  <c r="E11" i="6"/>
  <c r="G8" i="5"/>
  <c r="F8" i="4"/>
  <c r="G8" i="4"/>
  <c r="F8" i="3"/>
  <c r="G8" i="3"/>
  <c r="A18" i="2" l="1"/>
  <c r="A20" i="6"/>
  <c r="A17" i="5"/>
  <c r="A17" i="4"/>
  <c r="A17" i="3"/>
  <c r="F11" i="6"/>
  <c r="G11" i="6"/>
  <c r="H8" i="3"/>
  <c r="H8" i="5"/>
  <c r="I8" i="5" s="1"/>
  <c r="K8" i="5" s="1"/>
  <c r="H8" i="4"/>
  <c r="I8" i="4" s="1"/>
  <c r="J8" i="4" s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A19" i="2" l="1"/>
  <c r="A18" i="3"/>
  <c r="A18" i="4"/>
  <c r="A21" i="6"/>
  <c r="A18" i="5"/>
  <c r="J8" i="5"/>
  <c r="L8" i="5" s="1"/>
  <c r="I8" i="3"/>
  <c r="H11" i="6"/>
  <c r="K8" i="4"/>
  <c r="L8" i="4" s="1"/>
  <c r="F7" i="4"/>
  <c r="F7" i="3"/>
  <c r="E10" i="6"/>
  <c r="V10" i="6"/>
  <c r="F7" i="5"/>
  <c r="G7" i="5"/>
  <c r="G7" i="4"/>
  <c r="G7" i="3"/>
  <c r="F7" i="2"/>
  <c r="G7" i="2"/>
  <c r="A6" i="5"/>
  <c r="A20" i="2" l="1"/>
  <c r="A21" i="2" s="1"/>
  <c r="A22" i="6"/>
  <c r="A19" i="5"/>
  <c r="A19" i="4"/>
  <c r="A19" i="3"/>
  <c r="H7" i="4"/>
  <c r="I7" i="4" s="1"/>
  <c r="K7" i="4" s="1"/>
  <c r="T8" i="5"/>
  <c r="S8" i="5"/>
  <c r="R8" i="5"/>
  <c r="P8" i="5"/>
  <c r="N8" i="5"/>
  <c r="O8" i="5"/>
  <c r="P8" i="4"/>
  <c r="R8" i="4"/>
  <c r="S8" i="4"/>
  <c r="Q8" i="4"/>
  <c r="O8" i="4"/>
  <c r="N8" i="4"/>
  <c r="M8" i="5"/>
  <c r="U8" i="5" s="1"/>
  <c r="Q8" i="5"/>
  <c r="T8" i="4"/>
  <c r="I11" i="6"/>
  <c r="K8" i="3"/>
  <c r="K11" i="6" s="1"/>
  <c r="J8" i="3"/>
  <c r="M8" i="4"/>
  <c r="U8" i="4" s="1"/>
  <c r="F10" i="6"/>
  <c r="G10" i="6"/>
  <c r="H7" i="5"/>
  <c r="I7" i="5" s="1"/>
  <c r="K7" i="5" s="1"/>
  <c r="H7" i="3"/>
  <c r="I7" i="3" s="1"/>
  <c r="K7" i="3" s="1"/>
  <c r="H7" i="2"/>
  <c r="B9" i="6"/>
  <c r="C9" i="6"/>
  <c r="D9" i="6"/>
  <c r="A22" i="2" l="1"/>
  <c r="A24" i="6"/>
  <c r="A21" i="5"/>
  <c r="A21" i="4"/>
  <c r="A21" i="3"/>
  <c r="A23" i="6"/>
  <c r="A20" i="5"/>
  <c r="A20" i="4"/>
  <c r="A20" i="3"/>
  <c r="J7" i="4"/>
  <c r="L7" i="4" s="1"/>
  <c r="J7" i="5"/>
  <c r="L7" i="5" s="1"/>
  <c r="J11" i="6"/>
  <c r="L8" i="3"/>
  <c r="I7" i="2"/>
  <c r="H10" i="6"/>
  <c r="J7" i="3"/>
  <c r="L7" i="3" s="1"/>
  <c r="N7" i="3" s="1"/>
  <c r="W38" i="2"/>
  <c r="A23" i="2" l="1"/>
  <c r="A22" i="4"/>
  <c r="A22" i="5"/>
  <c r="A22" i="3"/>
  <c r="A25" i="6"/>
  <c r="P8" i="3"/>
  <c r="P11" i="6" s="1"/>
  <c r="R8" i="3"/>
  <c r="R11" i="6" s="1"/>
  <c r="S8" i="3"/>
  <c r="S11" i="6" s="1"/>
  <c r="O8" i="3"/>
  <c r="O11" i="6" s="1"/>
  <c r="Q8" i="3"/>
  <c r="Q11" i="6" s="1"/>
  <c r="N8" i="3"/>
  <c r="N11" i="6" s="1"/>
  <c r="L11" i="6"/>
  <c r="M8" i="3"/>
  <c r="T8" i="3"/>
  <c r="T11" i="6" s="1"/>
  <c r="N7" i="5"/>
  <c r="T7" i="5"/>
  <c r="N7" i="4"/>
  <c r="T7" i="4"/>
  <c r="Q7" i="5"/>
  <c r="T7" i="3"/>
  <c r="I10" i="6"/>
  <c r="J7" i="2"/>
  <c r="K7" i="2"/>
  <c r="K10" i="6" s="1"/>
  <c r="M7" i="5"/>
  <c r="U7" i="5" s="1"/>
  <c r="M7" i="4"/>
  <c r="U7" i="4" s="1"/>
  <c r="M7" i="3"/>
  <c r="U7" i="3" s="1"/>
  <c r="W38" i="5"/>
  <c r="A24" i="2" l="1"/>
  <c r="A23" i="4"/>
  <c r="A23" i="3"/>
  <c r="A26" i="6"/>
  <c r="A23" i="5"/>
  <c r="U8" i="3"/>
  <c r="U11" i="6" s="1"/>
  <c r="M11" i="6"/>
  <c r="J10" i="6"/>
  <c r="L7" i="2"/>
  <c r="B38" i="3"/>
  <c r="A25" i="2" l="1"/>
  <c r="A24" i="4"/>
  <c r="A27" i="6"/>
  <c r="A24" i="3"/>
  <c r="A24" i="5"/>
  <c r="U7" i="2"/>
  <c r="U10" i="6" s="1"/>
  <c r="T7" i="2"/>
  <c r="T10" i="6" s="1"/>
  <c r="N7" i="2"/>
  <c r="N10" i="6" s="1"/>
  <c r="L10" i="6"/>
  <c r="R10" i="6"/>
  <c r="Q10" i="6"/>
  <c r="O10" i="6"/>
  <c r="P10" i="6"/>
  <c r="M7" i="2"/>
  <c r="M10" i="6" s="1"/>
  <c r="S10" i="6"/>
  <c r="A9" i="6"/>
  <c r="A26" i="2" l="1"/>
  <c r="A25" i="4"/>
  <c r="A25" i="3"/>
  <c r="A28" i="6"/>
  <c r="A25" i="5"/>
  <c r="D38" i="5"/>
  <c r="C38" i="5"/>
  <c r="E6" i="5"/>
  <c r="E38" i="5" s="1"/>
  <c r="A6" i="3"/>
  <c r="A6" i="4"/>
  <c r="W38" i="4"/>
  <c r="D38" i="4"/>
  <c r="C38" i="4"/>
  <c r="B38" i="4"/>
  <c r="E6" i="4"/>
  <c r="F6" i="4" s="1"/>
  <c r="W38" i="3"/>
  <c r="D38" i="3"/>
  <c r="C38" i="3"/>
  <c r="E6" i="3"/>
  <c r="A27" i="2" l="1"/>
  <c r="A29" i="6"/>
  <c r="A26" i="5"/>
  <c r="A26" i="4"/>
  <c r="A26" i="3"/>
  <c r="E38" i="3"/>
  <c r="F6" i="3"/>
  <c r="F38" i="3" s="1"/>
  <c r="E38" i="4"/>
  <c r="F38" i="4"/>
  <c r="G6" i="5"/>
  <c r="G38" i="5" s="1"/>
  <c r="V6" i="5"/>
  <c r="V38" i="5" s="1"/>
  <c r="F6" i="5"/>
  <c r="F38" i="5" s="1"/>
  <c r="V6" i="4"/>
  <c r="V38" i="4" s="1"/>
  <c r="G6" i="4"/>
  <c r="G38" i="4" s="1"/>
  <c r="V6" i="3"/>
  <c r="V38" i="3" s="1"/>
  <c r="G6" i="3"/>
  <c r="G38" i="3" s="1"/>
  <c r="A28" i="2" l="1"/>
  <c r="A30" i="6"/>
  <c r="A27" i="3"/>
  <c r="A27" i="5"/>
  <c r="A27" i="4"/>
  <c r="H6" i="5"/>
  <c r="H38" i="5" s="1"/>
  <c r="H6" i="4"/>
  <c r="H6" i="3"/>
  <c r="A29" i="2" l="1"/>
  <c r="A31" i="6"/>
  <c r="A28" i="5"/>
  <c r="A28" i="4"/>
  <c r="A28" i="3"/>
  <c r="I6" i="5"/>
  <c r="J6" i="5" s="1"/>
  <c r="I6" i="4"/>
  <c r="H38" i="4"/>
  <c r="I6" i="3"/>
  <c r="H38" i="3"/>
  <c r="A30" i="2" l="1"/>
  <c r="A32" i="6"/>
  <c r="A29" i="5"/>
  <c r="A29" i="4"/>
  <c r="A29" i="3"/>
  <c r="K6" i="5"/>
  <c r="K38" i="5" s="1"/>
  <c r="I38" i="5"/>
  <c r="J38" i="5"/>
  <c r="J6" i="4"/>
  <c r="I38" i="4"/>
  <c r="K6" i="4"/>
  <c r="K38" i="4" s="1"/>
  <c r="K6" i="3"/>
  <c r="K38" i="3" s="1"/>
  <c r="J6" i="3"/>
  <c r="I38" i="3"/>
  <c r="A31" i="2" l="1"/>
  <c r="A30" i="4"/>
  <c r="A30" i="3"/>
  <c r="A33" i="6"/>
  <c r="A30" i="5"/>
  <c r="L6" i="5"/>
  <c r="J38" i="4"/>
  <c r="L6" i="4"/>
  <c r="T6" i="4" s="1"/>
  <c r="J38" i="3"/>
  <c r="L6" i="3"/>
  <c r="A31" i="5" l="1"/>
  <c r="A31" i="4"/>
  <c r="A32" i="2"/>
  <c r="A31" i="3"/>
  <c r="A34" i="6"/>
  <c r="T6" i="5"/>
  <c r="T38" i="5" s="1"/>
  <c r="N6" i="5"/>
  <c r="N38" i="5" s="1"/>
  <c r="T6" i="3"/>
  <c r="T38" i="3" s="1"/>
  <c r="N6" i="3"/>
  <c r="N38" i="3" s="1"/>
  <c r="Q6" i="5"/>
  <c r="Q38" i="5" s="1"/>
  <c r="N6" i="4"/>
  <c r="N38" i="4" s="1"/>
  <c r="M6" i="5"/>
  <c r="M38" i="5" s="1"/>
  <c r="R6" i="5"/>
  <c r="R38" i="5" s="1"/>
  <c r="S6" i="5"/>
  <c r="S38" i="5" s="1"/>
  <c r="P6" i="5"/>
  <c r="P38" i="5" s="1"/>
  <c r="L38" i="5"/>
  <c r="O6" i="5"/>
  <c r="O38" i="5" s="1"/>
  <c r="Q6" i="4"/>
  <c r="Q38" i="4" s="1"/>
  <c r="O6" i="3"/>
  <c r="O38" i="3" s="1"/>
  <c r="R6" i="4"/>
  <c r="R38" i="4" s="1"/>
  <c r="L38" i="4"/>
  <c r="P6" i="4"/>
  <c r="P38" i="4" s="1"/>
  <c r="M6" i="4"/>
  <c r="O6" i="4"/>
  <c r="O38" i="4" s="1"/>
  <c r="S6" i="4"/>
  <c r="S38" i="4" s="1"/>
  <c r="L38" i="3"/>
  <c r="P6" i="3"/>
  <c r="P38" i="3" s="1"/>
  <c r="R6" i="3"/>
  <c r="R38" i="3" s="1"/>
  <c r="Q6" i="3"/>
  <c r="Q38" i="3" s="1"/>
  <c r="M6" i="3"/>
  <c r="S6" i="3"/>
  <c r="S38" i="3" s="1"/>
  <c r="A33" i="2" l="1"/>
  <c r="A32" i="3"/>
  <c r="A32" i="5"/>
  <c r="A32" i="4"/>
  <c r="A35" i="6"/>
  <c r="U6" i="5"/>
  <c r="U38" i="5" s="1"/>
  <c r="M38" i="4"/>
  <c r="U6" i="4"/>
  <c r="U38" i="4" s="1"/>
  <c r="M38" i="3"/>
  <c r="U6" i="3"/>
  <c r="U38" i="3" s="1"/>
  <c r="C38" i="2"/>
  <c r="D38" i="2"/>
  <c r="A34" i="2" l="1"/>
  <c r="A33" i="3"/>
  <c r="A36" i="6"/>
  <c r="A33" i="5"/>
  <c r="A33" i="4"/>
  <c r="E6" i="2"/>
  <c r="F6" i="2" s="1"/>
  <c r="A35" i="2" l="1"/>
  <c r="A37" i="6"/>
  <c r="A34" i="5"/>
  <c r="A34" i="3"/>
  <c r="A34" i="4"/>
  <c r="E38" i="2"/>
  <c r="A36" i="2" l="1"/>
  <c r="A35" i="3"/>
  <c r="A35" i="5"/>
  <c r="A38" i="6"/>
  <c r="A35" i="4"/>
  <c r="F38" i="2"/>
  <c r="V6" i="2"/>
  <c r="G6" i="2"/>
  <c r="G38" i="2" l="1"/>
  <c r="H6" i="2"/>
  <c r="H38" i="2" l="1"/>
  <c r="I6" i="2"/>
  <c r="I38" i="2" l="1"/>
  <c r="K6" i="2"/>
  <c r="J6" i="2"/>
  <c r="J38" i="2" l="1"/>
  <c r="K38" i="2"/>
  <c r="L6" i="2"/>
  <c r="N6" i="2" s="1"/>
  <c r="B38" i="2"/>
  <c r="B41" i="6" l="1"/>
  <c r="U6" i="2"/>
  <c r="U38" i="2" s="1"/>
  <c r="T6" i="2"/>
  <c r="O6" i="2"/>
  <c r="L38" i="2"/>
  <c r="Q6" i="2"/>
  <c r="V38" i="2"/>
  <c r="R6" i="2"/>
  <c r="P6" i="2"/>
  <c r="M6" i="2"/>
  <c r="S6" i="2"/>
  <c r="T38" i="2" l="1"/>
  <c r="S38" i="2"/>
  <c r="M38" i="2"/>
  <c r="Q38" i="2"/>
  <c r="P38" i="2"/>
  <c r="N38" i="2"/>
  <c r="R38" i="2"/>
  <c r="O38" i="2"/>
  <c r="I9" i="6" l="1"/>
  <c r="S9" i="6"/>
  <c r="V9" i="6"/>
  <c r="E9" i="6"/>
  <c r="W9" i="6"/>
  <c r="N9" i="6"/>
  <c r="R9" i="6"/>
  <c r="Q9" i="6"/>
  <c r="U9" i="6"/>
  <c r="U41" i="6" s="1"/>
  <c r="F9" i="6"/>
  <c r="P9" i="6"/>
  <c r="J9" i="6"/>
  <c r="T9" i="6"/>
  <c r="M9" i="6"/>
  <c r="G9" i="6"/>
  <c r="H9" i="6"/>
  <c r="L9" i="6"/>
  <c r="O9" i="6"/>
  <c r="K9" i="6"/>
  <c r="C41" i="6" l="1"/>
  <c r="G41" i="6"/>
  <c r="E41" i="6"/>
  <c r="H41" i="6"/>
  <c r="V41" i="6"/>
  <c r="N41" i="6"/>
  <c r="P41" i="6"/>
  <c r="K41" i="6"/>
  <c r="L41" i="6"/>
  <c r="J41" i="6"/>
  <c r="F41" i="6"/>
  <c r="D41" i="6"/>
  <c r="I41" i="6"/>
  <c r="R41" i="6"/>
  <c r="S41" i="6"/>
  <c r="Q41" i="6"/>
  <c r="O41" i="6"/>
  <c r="M41" i="6"/>
  <c r="T38" i="4" l="1"/>
  <c r="T41" i="6" l="1"/>
</calcChain>
</file>

<file path=xl/sharedStrings.xml><?xml version="1.0" encoding="utf-8"?>
<sst xmlns="http://schemas.openxmlformats.org/spreadsheetml/2006/main" count="138" uniqueCount="38">
  <si>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</si>
  <si>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</si>
  <si>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</si>
  <si>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</si>
  <si>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</si>
  <si>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</si>
  <si>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</si>
  <si>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</si>
  <si>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</si>
  <si>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</si>
  <si>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</si>
  <si>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</si>
  <si>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</si>
  <si>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</si>
  <si>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</si>
  <si>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</si>
  <si>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</si>
  <si>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</si>
  <si>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</si>
  <si>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</si>
  <si>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</si>
  <si>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</si>
  <si>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</si>
  <si>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</si>
  <si>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</si>
  <si>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</si>
  <si>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</si>
  <si>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</si>
  <si>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</si>
  <si>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</si>
  <si>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</si>
  <si>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</si>
  <si>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* 5 days to start the fiscal year</t>
  </si>
  <si>
    <t>FY 2025</t>
  </si>
  <si>
    <t>FISCAL YEAR 2026</t>
  </si>
  <si>
    <t>7/5/2025 *</t>
  </si>
  <si>
    <t>3 CITIES</t>
  </si>
  <si>
    <t>FISCAL YEAR TO DATE AS OF JANUARY 31,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</si>
</sst>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44"/>
  <sheetViews>
    <sheetView tabSelected="1" zoomScaleNormal="100" workbookViewId="0">
      <pane ySplit="7" topLeftCell="A17" activePane="bottomLeft" state="frozen"/>
      <selection pane="bottomLeft" activeCell="A41" sqref="A41"/>
    </sheetView>
  </sheetViews>
  <sheetFormatPr defaultRowHeight="15" customHeight="1" x14ac:dyDescent="0.25"/>
  <cols>
    <col min="1" max="1" width="11.7109375" customWidth="1"/>
    <col min="2" max="3" width="18" bestFit="1" customWidth="1"/>
    <col min="4" max="4" width="15.28515625" bestFit="1" customWidth="1"/>
    <col min="5" max="5" width="15.85546875" customWidth="1"/>
    <col min="6" max="6" width="15.28515625" customWidth="1"/>
    <col min="7" max="7" width="12.7109375" customWidth="1"/>
    <col min="8" max="8" width="16.7109375" customWidth="1"/>
    <col min="9" max="9" width="11.5703125" hidden="1" customWidth="1"/>
    <col min="10" max="10" width="12.42578125" bestFit="1" customWidth="1"/>
    <col min="11" max="11" width="12.7109375" customWidth="1"/>
    <col min="12" max="12" width="16" customWidth="1"/>
    <col min="13" max="13" width="16.140625" customWidth="1"/>
    <col min="14" max="15" width="15.28515625" bestFit="1" customWidth="1"/>
    <col min="16" max="16" width="15.28515625" customWidth="1"/>
    <col min="17" max="17" width="15" customWidth="1"/>
    <col min="18" max="20" width="14.28515625" bestFit="1" customWidth="1"/>
    <col min="21" max="21" width="14.42578125" customWidth="1"/>
    <col min="22" max="22" width="11.7109375" customWidth="1"/>
    <col min="23" max="23" width="13.5703125" bestFit="1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45857</v>
      </c>
      <c r="B11" s="7">
        <f>SUM('Mountaineer:Charles Town'!B8)</f>
        <v>115485386.48</v>
      </c>
      <c r="C11" s="7">
        <f>SUM('Mountaineer:Charles Town'!C8)</f>
        <v>103784007.73999999</v>
      </c>
      <c r="D11" s="7">
        <f>SUM('Mountaineer:Charles Town'!D8)</f>
        <v>1985708.8800000004</v>
      </c>
      <c r="E11" s="7">
        <f>SUM('Mountaineer:Charles Town'!E8)</f>
        <v>9715669.8600000031</v>
      </c>
      <c r="F11" s="7">
        <f>SUM('Mountaineer:Charles Town'!F8)</f>
        <v>388626.8</v>
      </c>
      <c r="G11" s="7">
        <f>SUM('Mountaineer:Charles Town'!G8)</f>
        <v>0</v>
      </c>
      <c r="H11" s="7">
        <f>SUM('Mountaineer:Charles Town'!H8)</f>
        <v>9327043.0600000024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9327043.0600000024</v>
      </c>
      <c r="M11" s="7">
        <f>SUM('Mountaineer:Charles Town'!M8)</f>
        <v>4337075.0199999996</v>
      </c>
      <c r="N11" s="7">
        <f>SUM('Mountaineer:Charles Town'!N8)</f>
        <v>2798112.92</v>
      </c>
      <c r="O11" s="7">
        <f>SUM('Mountaineer:Charles Town'!O8)</f>
        <v>1119245.17</v>
      </c>
      <c r="P11" s="7">
        <f>SUM('Mountaineer:Charles Town'!P8)</f>
        <v>652893.02</v>
      </c>
      <c r="Q11" s="7">
        <f>SUM('Mountaineer:Charles Town'!Q8)</f>
        <v>93270.43</v>
      </c>
      <c r="R11" s="7">
        <f>SUM('Mountaineer:Charles Town'!R8)</f>
        <v>69952.820000000007</v>
      </c>
      <c r="S11" s="7">
        <f>SUM('Mountaineer:Charles Town'!S8)</f>
        <v>69952.820000000007</v>
      </c>
      <c r="T11" s="7">
        <f>SUM('Mountaineer:Charles Town'!T8)</f>
        <v>171372.07</v>
      </c>
      <c r="U11" s="7">
        <f>SUM('Mountaineer:Charles Town'!U8)</f>
        <v>15168.79</v>
      </c>
      <c r="V11" s="7">
        <f>SUM('Mountaineer:Charles Town'!V8)</f>
        <v>8273.8421834268811</v>
      </c>
      <c r="W11" s="5">
        <f>SUM('Mountaineer:Charles Town'!W8)</f>
        <v>4328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45864</v>
      </c>
      <c r="B12" s="7">
        <f>SUM('Mountaineer:Charles Town'!B9)</f>
        <v>119318232.44</v>
      </c>
      <c r="C12" s="7">
        <f>SUM('Mountaineer:Charles Town'!C9)</f>
        <v>108001731.36</v>
      </c>
      <c r="D12" s="7">
        <f>SUM('Mountaineer:Charles Town'!D9)</f>
        <v>2091789.4100000001</v>
      </c>
      <c r="E12" s="7">
        <f>SUM('Mountaineer:Charles Town'!E9)</f>
        <v>9224711.6699999943</v>
      </c>
      <c r="F12" s="7">
        <f>SUM('Mountaineer:Charles Town'!F9)</f>
        <v>368988.45999999996</v>
      </c>
      <c r="G12" s="7">
        <f>SUM('Mountaineer:Charles Town'!G9)</f>
        <v>0</v>
      </c>
      <c r="H12" s="7">
        <f>SUM('Mountaineer:Charles Town'!H9)</f>
        <v>8855723.2099999934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8855723.2099999934</v>
      </c>
      <c r="M12" s="7">
        <f>SUM('Mountaineer:Charles Town'!M9)</f>
        <v>4117911.29</v>
      </c>
      <c r="N12" s="7">
        <f>SUM('Mountaineer:Charles Town'!N9)</f>
        <v>2656716.98</v>
      </c>
      <c r="O12" s="7">
        <f>SUM('Mountaineer:Charles Town'!O9)</f>
        <v>1062686.77</v>
      </c>
      <c r="P12" s="7">
        <f>SUM('Mountaineer:Charles Town'!P9)</f>
        <v>619900.64</v>
      </c>
      <c r="Q12" s="7">
        <f>SUM('Mountaineer:Charles Town'!Q9)</f>
        <v>88557.23000000001</v>
      </c>
      <c r="R12" s="7">
        <f>SUM('Mountaineer:Charles Town'!R9)</f>
        <v>66417.919999999998</v>
      </c>
      <c r="S12" s="7">
        <f>SUM('Mountaineer:Charles Town'!S9)</f>
        <v>66417.919999999998</v>
      </c>
      <c r="T12" s="7">
        <f>SUM('Mountaineer:Charles Town'!T9)</f>
        <v>163368.25</v>
      </c>
      <c r="U12" s="7">
        <f>SUM('Mountaineer:Charles Town'!U9)</f>
        <v>13746.21</v>
      </c>
      <c r="V12" s="7">
        <f>SUM('Mountaineer:Charles Town'!V9)</f>
        <v>7701.0528003201489</v>
      </c>
      <c r="W12" s="5">
        <f>SUM('Mountaineer:Charles Town'!W9)</f>
        <v>4286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45871</v>
      </c>
      <c r="B13" s="7">
        <f>SUM('Mountaineer:Charles Town'!B10)</f>
        <v>117921911.25</v>
      </c>
      <c r="C13" s="7">
        <f>SUM('Mountaineer:Charles Town'!C10)</f>
        <v>106374735</v>
      </c>
      <c r="D13" s="7">
        <f>SUM('Mountaineer:Charles Town'!D10)</f>
        <v>1986191.07</v>
      </c>
      <c r="E13" s="7">
        <f>SUM('Mountaineer:Charles Town'!E10)</f>
        <v>9560985.179999996</v>
      </c>
      <c r="F13" s="7">
        <f>SUM('Mountaineer:Charles Town'!F10)</f>
        <v>382439.41000000003</v>
      </c>
      <c r="G13" s="7">
        <f>SUM('Mountaineer:Charles Town'!G10)</f>
        <v>0</v>
      </c>
      <c r="H13" s="7">
        <f>SUM('Mountaineer:Charles Town'!H10)</f>
        <v>9178545.7699999958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9178545.7699999958</v>
      </c>
      <c r="M13" s="7">
        <f>SUM('Mountaineer:Charles Town'!M10)</f>
        <v>4268023.7799999993</v>
      </c>
      <c r="N13" s="7">
        <f>SUM('Mountaineer:Charles Town'!N10)</f>
        <v>2753563.7700000005</v>
      </c>
      <c r="O13" s="7">
        <f>SUM('Mountaineer:Charles Town'!O10)</f>
        <v>1101425.49</v>
      </c>
      <c r="P13" s="7">
        <f>SUM('Mountaineer:Charles Town'!P10)</f>
        <v>642498.19999999995</v>
      </c>
      <c r="Q13" s="7">
        <f>SUM('Mountaineer:Charles Town'!Q10)</f>
        <v>91785.45</v>
      </c>
      <c r="R13" s="7">
        <f>SUM('Mountaineer:Charles Town'!R10)</f>
        <v>68839.09</v>
      </c>
      <c r="S13" s="7">
        <f>SUM('Mountaineer:Charles Town'!S10)</f>
        <v>68839.09</v>
      </c>
      <c r="T13" s="7">
        <f>SUM('Mountaineer:Charles Town'!T10)</f>
        <v>169997.96</v>
      </c>
      <c r="U13" s="7">
        <f>SUM('Mountaineer:Charles Town'!U10)</f>
        <v>13572.94</v>
      </c>
      <c r="V13" s="7">
        <f>SUM('Mountaineer:Charles Town'!V10)</f>
        <v>7992.9146451027636</v>
      </c>
      <c r="W13" s="5">
        <f>SUM('Mountaineer:Charles Town'!W10)</f>
        <v>4295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45878</v>
      </c>
      <c r="B14" s="7">
        <f>SUM('Mountaineer:Charles Town'!B11)</f>
        <v>115021423.75999999</v>
      </c>
      <c r="C14" s="7">
        <f>SUM('Mountaineer:Charles Town'!C11)</f>
        <v>103480787.12</v>
      </c>
      <c r="D14" s="7">
        <f>SUM('Mountaineer:Charles Town'!D11)</f>
        <v>2016337.94</v>
      </c>
      <c r="E14" s="7">
        <f>SUM('Mountaineer:Charles Town'!E11)</f>
        <v>9524298.6999999993</v>
      </c>
      <c r="F14" s="7">
        <f>SUM('Mountaineer:Charles Town'!F11)</f>
        <v>380971.94999999995</v>
      </c>
      <c r="G14" s="7">
        <f>SUM('Mountaineer:Charles Town'!G11)</f>
        <v>0</v>
      </c>
      <c r="H14" s="7">
        <f>SUM('Mountaineer:Charles Town'!H11)</f>
        <v>9143326.7499999981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9143326.7499999981</v>
      </c>
      <c r="M14" s="7">
        <f>SUM('Mountaineer:Charles Town'!M11)</f>
        <v>4251646.9399999995</v>
      </c>
      <c r="N14" s="7">
        <f>SUM('Mountaineer:Charles Town'!N11)</f>
        <v>2742998.02</v>
      </c>
      <c r="O14" s="7">
        <f>SUM('Mountaineer:Charles Town'!O11)</f>
        <v>1097199.21</v>
      </c>
      <c r="P14" s="7">
        <f>SUM('Mountaineer:Charles Town'!P11)</f>
        <v>640032.87</v>
      </c>
      <c r="Q14" s="7">
        <f>SUM('Mountaineer:Charles Town'!Q11)</f>
        <v>91433.26999999999</v>
      </c>
      <c r="R14" s="7">
        <f>SUM('Mountaineer:Charles Town'!R11)</f>
        <v>68574.95</v>
      </c>
      <c r="S14" s="7">
        <f>SUM('Mountaineer:Charles Town'!S11)</f>
        <v>68574.95</v>
      </c>
      <c r="T14" s="7">
        <f>SUM('Mountaineer:Charles Town'!T11)</f>
        <v>168817.33</v>
      </c>
      <c r="U14" s="7">
        <f>SUM('Mountaineer:Charles Town'!U11)</f>
        <v>14049.21</v>
      </c>
      <c r="V14" s="7">
        <f>SUM('Mountaineer:Charles Town'!V11)</f>
        <v>8022.9428619225255</v>
      </c>
      <c r="W14" s="5">
        <f>SUM('Mountaineer:Charles Town'!W11)</f>
        <v>4297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45885</v>
      </c>
      <c r="B15" s="7">
        <f>SUM('Mountaineer:Charles Town'!B12)</f>
        <v>110050981.26000001</v>
      </c>
      <c r="C15" s="7">
        <f>SUM('Mountaineer:Charles Town'!C12)</f>
        <v>99167774.150000006</v>
      </c>
      <c r="D15" s="7">
        <f>SUM('Mountaineer:Charles Town'!D12)</f>
        <v>1872517.7399999998</v>
      </c>
      <c r="E15" s="7">
        <f>SUM('Mountaineer:Charles Town'!E12)</f>
        <v>9010689.3700000029</v>
      </c>
      <c r="F15" s="7">
        <f>SUM('Mountaineer:Charles Town'!F12)</f>
        <v>360427.57999999996</v>
      </c>
      <c r="G15" s="7">
        <f>SUM('Mountaineer:Charles Town'!G12)</f>
        <v>0</v>
      </c>
      <c r="H15" s="7">
        <f>SUM('Mountaineer:Charles Town'!H12)</f>
        <v>8650261.7900000028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8650261.7900000028</v>
      </c>
      <c r="M15" s="7">
        <f>SUM('Mountaineer:Charles Town'!M12)</f>
        <v>4022371.74</v>
      </c>
      <c r="N15" s="7">
        <f>SUM('Mountaineer:Charles Town'!N12)</f>
        <v>2595078.5299999998</v>
      </c>
      <c r="O15" s="7">
        <f>SUM('Mountaineer:Charles Town'!O12)</f>
        <v>1038031.4199999999</v>
      </c>
      <c r="P15" s="7">
        <f>SUM('Mountaineer:Charles Town'!P12)</f>
        <v>605518.32999999996</v>
      </c>
      <c r="Q15" s="7">
        <f>SUM('Mountaineer:Charles Town'!Q12)</f>
        <v>86502.61</v>
      </c>
      <c r="R15" s="7">
        <f>SUM('Mountaineer:Charles Town'!R12)</f>
        <v>64876.97</v>
      </c>
      <c r="S15" s="7">
        <f>SUM('Mountaineer:Charles Town'!S12)</f>
        <v>64876.97</v>
      </c>
      <c r="T15" s="7">
        <f>SUM('Mountaineer:Charles Town'!T12)</f>
        <v>159089.57</v>
      </c>
      <c r="U15" s="7">
        <f>SUM('Mountaineer:Charles Town'!U12)</f>
        <v>13915.65</v>
      </c>
      <c r="V15" s="7">
        <f>SUM('Mountaineer:Charles Town'!V12)</f>
        <v>7532.1335230501099</v>
      </c>
      <c r="W15" s="5">
        <f>SUM('Mountaineer:Charles Town'!W12)</f>
        <v>4327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45892</v>
      </c>
      <c r="B16" s="7">
        <f>SUM('Mountaineer:Charles Town'!B13)</f>
        <v>114003552.69999999</v>
      </c>
      <c r="C16" s="7">
        <f>SUM('Mountaineer:Charles Town'!C13)</f>
        <v>102915558.43000001</v>
      </c>
      <c r="D16" s="7">
        <f>SUM('Mountaineer:Charles Town'!D13)</f>
        <v>2075867.59</v>
      </c>
      <c r="E16" s="7">
        <f>SUM('Mountaineer:Charles Town'!E13)</f>
        <v>9012126.6799999867</v>
      </c>
      <c r="F16" s="7">
        <f>SUM('Mountaineer:Charles Town'!F13)</f>
        <v>360485.07999999996</v>
      </c>
      <c r="G16" s="7">
        <f>SUM('Mountaineer:Charles Town'!G13)</f>
        <v>0</v>
      </c>
      <c r="H16" s="7">
        <f>SUM('Mountaineer:Charles Town'!H13)</f>
        <v>8651641.5999999866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8651641.5999999866</v>
      </c>
      <c r="M16" s="7">
        <f>SUM('Mountaineer:Charles Town'!M13)</f>
        <v>4023013.34</v>
      </c>
      <c r="N16" s="7">
        <f>SUM('Mountaineer:Charles Town'!N13)</f>
        <v>2595492.48</v>
      </c>
      <c r="O16" s="7">
        <f>SUM('Mountaineer:Charles Town'!O13)</f>
        <v>1038196.98</v>
      </c>
      <c r="P16" s="7">
        <f>SUM('Mountaineer:Charles Town'!P13)</f>
        <v>605614.9</v>
      </c>
      <c r="Q16" s="7">
        <f>SUM('Mountaineer:Charles Town'!Q13)</f>
        <v>86516.42</v>
      </c>
      <c r="R16" s="7">
        <f>SUM('Mountaineer:Charles Town'!R13)</f>
        <v>64887.32</v>
      </c>
      <c r="S16" s="7">
        <f>SUM('Mountaineer:Charles Town'!S13)</f>
        <v>64887.32</v>
      </c>
      <c r="T16" s="7">
        <f>SUM('Mountaineer:Charles Town'!T13)</f>
        <v>158653.12</v>
      </c>
      <c r="U16" s="7">
        <f>SUM('Mountaineer:Charles Town'!U13)</f>
        <v>14379.72</v>
      </c>
      <c r="V16" s="7">
        <f>SUM('Mountaineer:Charles Town'!V13)</f>
        <v>7528.3833648834152</v>
      </c>
      <c r="W16" s="5">
        <f>SUM('Mountaineer:Charles Town'!W13)</f>
        <v>4292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45899</v>
      </c>
      <c r="B17" s="7">
        <f>SUM('Mountaineer:Charles Town'!B14)</f>
        <v>119469526.56999999</v>
      </c>
      <c r="C17" s="7">
        <f>SUM('Mountaineer:Charles Town'!C14)</f>
        <v>108059385.33000001</v>
      </c>
      <c r="D17" s="7">
        <f>SUM('Mountaineer:Charles Town'!D14)</f>
        <v>1971589.0799999998</v>
      </c>
      <c r="E17" s="7">
        <f>SUM('Mountaineer:Charles Town'!E14)</f>
        <v>9438552.1599999797</v>
      </c>
      <c r="F17" s="7">
        <f>SUM('Mountaineer:Charles Town'!F14)</f>
        <v>377542.07</v>
      </c>
      <c r="G17" s="7">
        <f>SUM('Mountaineer:Charles Town'!G14)</f>
        <v>0</v>
      </c>
      <c r="H17" s="7">
        <f>SUM('Mountaineer:Charles Town'!H14)</f>
        <v>9061010.0899999794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9061010.0899999794</v>
      </c>
      <c r="M17" s="7">
        <f>SUM('Mountaineer:Charles Town'!M14)</f>
        <v>4213369.7</v>
      </c>
      <c r="N17" s="7">
        <f>SUM('Mountaineer:Charles Town'!N14)</f>
        <v>2718303.04</v>
      </c>
      <c r="O17" s="7">
        <f>SUM('Mountaineer:Charles Town'!O14)</f>
        <v>1087321.21</v>
      </c>
      <c r="P17" s="7">
        <f>SUM('Mountaineer:Charles Town'!P14)</f>
        <v>634270.69999999995</v>
      </c>
      <c r="Q17" s="7">
        <f>SUM('Mountaineer:Charles Town'!Q14)</f>
        <v>90610.1</v>
      </c>
      <c r="R17" s="7">
        <f>SUM('Mountaineer:Charles Town'!R14)</f>
        <v>67957.569999999992</v>
      </c>
      <c r="S17" s="7">
        <f>SUM('Mountaineer:Charles Town'!S14)</f>
        <v>67957.569999999992</v>
      </c>
      <c r="T17" s="7">
        <f>SUM('Mountaineer:Charles Town'!T14)</f>
        <v>166527.16999999998</v>
      </c>
      <c r="U17" s="7">
        <f>SUM('Mountaineer:Charles Town'!U14)</f>
        <v>14693.03</v>
      </c>
      <c r="V17" s="7">
        <f>SUM('Mountaineer:Charles Town'!V14)</f>
        <v>7969.334897885502</v>
      </c>
      <c r="W17" s="5">
        <f>SUM('Mountaineer:Charles Town'!W14)</f>
        <v>4292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45906</v>
      </c>
      <c r="B18" s="7">
        <f>SUM('Mountaineer:Charles Town'!B15)</f>
        <v>125970210.38</v>
      </c>
      <c r="C18" s="7">
        <f>SUM('Mountaineer:Charles Town'!C15)</f>
        <v>113731396.77</v>
      </c>
      <c r="D18" s="7">
        <f>SUM('Mountaineer:Charles Town'!D15)</f>
        <v>2291043.19</v>
      </c>
      <c r="E18" s="7">
        <f>SUM('Mountaineer:Charles Town'!E15)</f>
        <v>9947770.4200000018</v>
      </c>
      <c r="F18" s="7">
        <f>SUM('Mountaineer:Charles Town'!F15)</f>
        <v>397910.8</v>
      </c>
      <c r="G18" s="7">
        <f>SUM('Mountaineer:Charles Town'!G15)</f>
        <v>0</v>
      </c>
      <c r="H18" s="7">
        <f>SUM('Mountaineer:Charles Town'!H15)</f>
        <v>9549859.620000001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9549859.620000001</v>
      </c>
      <c r="M18" s="7">
        <f>SUM('Mountaineer:Charles Town'!M15)</f>
        <v>4440684.7200000007</v>
      </c>
      <c r="N18" s="7">
        <f>SUM('Mountaineer:Charles Town'!N15)</f>
        <v>2864957.84</v>
      </c>
      <c r="O18" s="7">
        <f>SUM('Mountaineer:Charles Town'!O15)</f>
        <v>1145983.1600000001</v>
      </c>
      <c r="P18" s="7">
        <f>SUM('Mountaineer:Charles Town'!P15)</f>
        <v>668490.17999999993</v>
      </c>
      <c r="Q18" s="7">
        <f>SUM('Mountaineer:Charles Town'!Q15)</f>
        <v>95498.6</v>
      </c>
      <c r="R18" s="7">
        <f>SUM('Mountaineer:Charles Town'!R15)</f>
        <v>71623.959999999992</v>
      </c>
      <c r="S18" s="7">
        <f>SUM('Mountaineer:Charles Town'!S15)</f>
        <v>71623.959999999992</v>
      </c>
      <c r="T18" s="7">
        <f>SUM('Mountaineer:Charles Town'!T15)</f>
        <v>141777.39000000001</v>
      </c>
      <c r="U18" s="7">
        <f>SUM('Mountaineer:Charles Town'!U15)</f>
        <v>49219.81</v>
      </c>
      <c r="V18" s="7">
        <f>SUM('Mountaineer:Charles Town'!V15)</f>
        <v>8385.5561443511378</v>
      </c>
      <c r="W18" s="5">
        <f>SUM('Mountaineer:Charles Town'!W15)</f>
        <v>4294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45913</v>
      </c>
      <c r="B19" s="7">
        <f>SUM('Mountaineer:Charles Town'!B16)</f>
        <v>104694554.96000001</v>
      </c>
      <c r="C19" s="7">
        <f>SUM('Mountaineer:Charles Town'!C16)</f>
        <v>94196018.199999988</v>
      </c>
      <c r="D19" s="7">
        <f>SUM('Mountaineer:Charles Town'!D16)</f>
        <v>1800982.48</v>
      </c>
      <c r="E19" s="7">
        <f>SUM('Mountaineer:Charles Town'!E16)</f>
        <v>8697554.2800000068</v>
      </c>
      <c r="F19" s="7">
        <f>SUM('Mountaineer:Charles Town'!F16)</f>
        <v>347902.19000000006</v>
      </c>
      <c r="G19" s="7">
        <f>SUM('Mountaineer:Charles Town'!G16)</f>
        <v>0</v>
      </c>
      <c r="H19" s="7">
        <f>SUM('Mountaineer:Charles Town'!H16)</f>
        <v>8349652.0900000073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8349652.0900000073</v>
      </c>
      <c r="M19" s="7">
        <f>SUM('Mountaineer:Charles Town'!M16)</f>
        <v>3882588.23</v>
      </c>
      <c r="N19" s="7">
        <f>SUM('Mountaineer:Charles Town'!N16)</f>
        <v>2504895.62</v>
      </c>
      <c r="O19" s="7">
        <f>SUM('Mountaineer:Charles Town'!O16)</f>
        <v>1001958.24</v>
      </c>
      <c r="P19" s="7">
        <f>SUM('Mountaineer:Charles Town'!P16)</f>
        <v>584475.65999999992</v>
      </c>
      <c r="Q19" s="7">
        <f>SUM('Mountaineer:Charles Town'!Q16)</f>
        <v>83496.51999999999</v>
      </c>
      <c r="R19" s="7">
        <f>SUM('Mountaineer:Charles Town'!R16)</f>
        <v>62622.39</v>
      </c>
      <c r="S19" s="7">
        <f>SUM('Mountaineer:Charles Town'!S16)</f>
        <v>62622.39</v>
      </c>
      <c r="T19" s="7">
        <f>SUM('Mountaineer:Charles Town'!T16)</f>
        <v>108721.33</v>
      </c>
      <c r="U19" s="7">
        <f>SUM('Mountaineer:Charles Town'!U16)</f>
        <v>58271.71</v>
      </c>
      <c r="V19" s="7">
        <f>SUM('Mountaineer:Charles Town'!V16)</f>
        <v>7443.293446712989</v>
      </c>
      <c r="W19" s="5">
        <f>SUM('Mountaineer:Charles Town'!W16)</f>
        <v>4233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45920</v>
      </c>
      <c r="B20" s="7">
        <f>SUM('Mountaineer:Charles Town'!B17)</f>
        <v>112206057.63</v>
      </c>
      <c r="C20" s="7">
        <f>SUM('Mountaineer:Charles Town'!C17)</f>
        <v>100954739.81999999</v>
      </c>
      <c r="D20" s="7">
        <f>SUM('Mountaineer:Charles Town'!D17)</f>
        <v>1879785.27</v>
      </c>
      <c r="E20" s="7">
        <f>SUM('Mountaineer:Charles Town'!E17)</f>
        <v>9371532.5399999935</v>
      </c>
      <c r="F20" s="7">
        <f>SUM('Mountaineer:Charles Town'!F17)</f>
        <v>374861.31000000006</v>
      </c>
      <c r="G20" s="7">
        <f>SUM('Mountaineer:Charles Town'!G17)</f>
        <v>0</v>
      </c>
      <c r="H20" s="7">
        <f>SUM('Mountaineer:Charles Town'!H17)</f>
        <v>8996671.229999993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8996671.229999993</v>
      </c>
      <c r="M20" s="7">
        <f>SUM('Mountaineer:Charles Town'!M17)</f>
        <v>4183452.13</v>
      </c>
      <c r="N20" s="7">
        <f>SUM('Mountaineer:Charles Town'!N17)</f>
        <v>2699001.37</v>
      </c>
      <c r="O20" s="7">
        <f>SUM('Mountaineer:Charles Town'!O17)</f>
        <v>1079600.55</v>
      </c>
      <c r="P20" s="7">
        <f>SUM('Mountaineer:Charles Town'!P17)</f>
        <v>629766.99</v>
      </c>
      <c r="Q20" s="7">
        <f>SUM('Mountaineer:Charles Town'!Q17)</f>
        <v>89966.709999999992</v>
      </c>
      <c r="R20" s="7">
        <f>SUM('Mountaineer:Charles Town'!R17)</f>
        <v>67475.03</v>
      </c>
      <c r="S20" s="7">
        <f>SUM('Mountaineer:Charles Town'!S17)</f>
        <v>67475.03</v>
      </c>
      <c r="T20" s="7">
        <f>SUM('Mountaineer:Charles Town'!T17)</f>
        <v>114404.86</v>
      </c>
      <c r="U20" s="7">
        <f>SUM('Mountaineer:Charles Town'!U17)</f>
        <v>65528.56</v>
      </c>
      <c r="V20" s="7">
        <f>SUM('Mountaineer:Charles Town'!V17)</f>
        <v>7901.7119169497164</v>
      </c>
      <c r="W20" s="5">
        <f>SUM('Mountaineer:Charles Town'!W17)</f>
        <v>4248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45927</v>
      </c>
      <c r="B21" s="7">
        <f>SUM('Mountaineer:Charles Town'!B18)</f>
        <v>112417134.47999999</v>
      </c>
      <c r="C21" s="7">
        <f>SUM('Mountaineer:Charles Town'!C18)</f>
        <v>101099264.99000001</v>
      </c>
      <c r="D21" s="7">
        <f>SUM('Mountaineer:Charles Town'!D18)</f>
        <v>1849794.21</v>
      </c>
      <c r="E21" s="7">
        <f>SUM('Mountaineer:Charles Town'!E18)</f>
        <v>9468075.2799999975</v>
      </c>
      <c r="F21" s="7">
        <f>SUM('Mountaineer:Charles Town'!F18)</f>
        <v>378723.04000000004</v>
      </c>
      <c r="G21" s="7">
        <f>SUM('Mountaineer:Charles Town'!G18)</f>
        <v>0</v>
      </c>
      <c r="H21" s="7">
        <f>SUM('Mountaineer:Charles Town'!H18)</f>
        <v>9089352.2399999984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9089352.2399999984</v>
      </c>
      <c r="M21" s="7">
        <f>SUM('Mountaineer:Charles Town'!M18)</f>
        <v>4226548.79</v>
      </c>
      <c r="N21" s="7">
        <f>SUM('Mountaineer:Charles Town'!N18)</f>
        <v>2726805.66</v>
      </c>
      <c r="O21" s="7">
        <f>SUM('Mountaineer:Charles Town'!O18)</f>
        <v>1090722.27</v>
      </c>
      <c r="P21" s="7">
        <f>SUM('Mountaineer:Charles Town'!P18)</f>
        <v>636254.65999999992</v>
      </c>
      <c r="Q21" s="7">
        <f>SUM('Mountaineer:Charles Town'!Q18)</f>
        <v>90893.52</v>
      </c>
      <c r="R21" s="7">
        <f>SUM('Mountaineer:Charles Town'!R18)</f>
        <v>68170.149999999994</v>
      </c>
      <c r="S21" s="7">
        <f>SUM('Mountaineer:Charles Town'!S18)</f>
        <v>68170.149999999994</v>
      </c>
      <c r="T21" s="7">
        <f>SUM('Mountaineer:Charles Town'!T18)</f>
        <v>117829.53</v>
      </c>
      <c r="U21" s="7">
        <f>SUM('Mountaineer:Charles Town'!U18)</f>
        <v>63957.51</v>
      </c>
      <c r="V21" s="7">
        <f>SUM('Mountaineer:Charles Town'!V18)</f>
        <v>8182.5303254527716</v>
      </c>
      <c r="W21" s="5">
        <f>SUM('Mountaineer:Charles Town'!W18)</f>
        <v>4181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45934</v>
      </c>
      <c r="B22" s="7">
        <f>SUM('Mountaineer:Charles Town'!B19)</f>
        <v>108462355.19</v>
      </c>
      <c r="C22" s="7">
        <f>SUM('Mountaineer:Charles Town'!C19)</f>
        <v>97944971.040000007</v>
      </c>
      <c r="D22" s="7">
        <f>SUM('Mountaineer:Charles Town'!D19)</f>
        <v>1980374.04</v>
      </c>
      <c r="E22" s="7">
        <f>SUM('Mountaineer:Charles Town'!E19)</f>
        <v>8537010.1099999957</v>
      </c>
      <c r="F22" s="7">
        <f>SUM('Mountaineer:Charles Town'!F19)</f>
        <v>341480.4</v>
      </c>
      <c r="G22" s="7">
        <f>SUM('Mountaineer:Charles Town'!G19)</f>
        <v>0</v>
      </c>
      <c r="H22" s="7">
        <f>SUM('Mountaineer:Charles Town'!H19)</f>
        <v>8195529.7099999953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8195529.7099999953</v>
      </c>
      <c r="M22" s="7">
        <f>SUM('Mountaineer:Charles Town'!M19)</f>
        <v>3810921.32</v>
      </c>
      <c r="N22" s="7">
        <f>SUM('Mountaineer:Charles Town'!N19)</f>
        <v>2458658.92</v>
      </c>
      <c r="O22" s="7">
        <f>SUM('Mountaineer:Charles Town'!O19)</f>
        <v>983463.56</v>
      </c>
      <c r="P22" s="7">
        <f>SUM('Mountaineer:Charles Town'!P19)</f>
        <v>573687.07999999996</v>
      </c>
      <c r="Q22" s="7">
        <f>SUM('Mountaineer:Charles Town'!Q19)</f>
        <v>81955.290000000008</v>
      </c>
      <c r="R22" s="7">
        <f>SUM('Mountaineer:Charles Town'!R19)</f>
        <v>61466.48</v>
      </c>
      <c r="S22" s="7">
        <f>SUM('Mountaineer:Charles Town'!S19)</f>
        <v>61466.48</v>
      </c>
      <c r="T22" s="7">
        <f>SUM('Mountaineer:Charles Town'!T19)</f>
        <v>105733.94</v>
      </c>
      <c r="U22" s="7">
        <f>SUM('Mountaineer:Charles Town'!U19)</f>
        <v>58176.639999999999</v>
      </c>
      <c r="V22" s="7">
        <f>SUM('Mountaineer:Charles Town'!V19)</f>
        <v>7464.3851556068894</v>
      </c>
      <c r="W22" s="5">
        <f>SUM('Mountaineer:Charles Town'!W19)</f>
        <v>4153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45941</v>
      </c>
      <c r="B23" s="7">
        <f>SUM('Mountaineer:Charles Town'!B20)</f>
        <v>108540577.62</v>
      </c>
      <c r="C23" s="7">
        <f>SUM('Mountaineer:Charles Town'!C20)</f>
        <v>97958470.670000002</v>
      </c>
      <c r="D23" s="7">
        <f>SUM('Mountaineer:Charles Town'!D20)</f>
        <v>1863782.56</v>
      </c>
      <c r="E23" s="7">
        <f>SUM('Mountaineer:Charles Town'!E20)</f>
        <v>8718324.3900000043</v>
      </c>
      <c r="F23" s="7">
        <f>SUM('Mountaineer:Charles Town'!F20)</f>
        <v>348732.99</v>
      </c>
      <c r="G23" s="7">
        <f>SUM('Mountaineer:Charles Town'!G20)</f>
        <v>0</v>
      </c>
      <c r="H23" s="7">
        <f>SUM('Mountaineer:Charles Town'!H20)</f>
        <v>8369591.4000000041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8369591.4000000041</v>
      </c>
      <c r="M23" s="7">
        <f>SUM('Mountaineer:Charles Town'!M20)</f>
        <v>3891860</v>
      </c>
      <c r="N23" s="7">
        <f>SUM('Mountaineer:Charles Town'!N20)</f>
        <v>2510877.4500000002</v>
      </c>
      <c r="O23" s="7">
        <f>SUM('Mountaineer:Charles Town'!O20)</f>
        <v>1004350.96</v>
      </c>
      <c r="P23" s="7">
        <f>SUM('Mountaineer:Charles Town'!P20)</f>
        <v>585871.4</v>
      </c>
      <c r="Q23" s="7">
        <f>SUM('Mountaineer:Charles Town'!Q20)</f>
        <v>83695.91</v>
      </c>
      <c r="R23" s="7">
        <f>SUM('Mountaineer:Charles Town'!R20)</f>
        <v>62771.929999999993</v>
      </c>
      <c r="S23" s="7">
        <f>SUM('Mountaineer:Charles Town'!S20)</f>
        <v>62771.929999999993</v>
      </c>
      <c r="T23" s="7">
        <f>SUM('Mountaineer:Charles Town'!T20)</f>
        <v>108814.49</v>
      </c>
      <c r="U23" s="7">
        <f>SUM('Mountaineer:Charles Town'!U20)</f>
        <v>58577.33</v>
      </c>
      <c r="V23" s="7">
        <f>SUM('Mountaineer:Charles Town'!V20)</f>
        <v>7762.9039692228398</v>
      </c>
      <c r="W23" s="5">
        <f>SUM('Mountaineer:Charles Town'!W20)</f>
        <v>4084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45948</v>
      </c>
      <c r="B24" s="7">
        <f>SUM('Mountaineer:Charles Town'!B21)</f>
        <v>112130414.41</v>
      </c>
      <c r="C24" s="7">
        <f>SUM('Mountaineer:Charles Town'!C21)</f>
        <v>100839705.45</v>
      </c>
      <c r="D24" s="7">
        <f>SUM('Mountaineer:Charles Town'!D21)</f>
        <v>2051602.12</v>
      </c>
      <c r="E24" s="7">
        <f>SUM('Mountaineer:Charles Town'!E21)</f>
        <v>9239106.8399999961</v>
      </c>
      <c r="F24" s="7">
        <f>SUM('Mountaineer:Charles Town'!F21)</f>
        <v>369564.26</v>
      </c>
      <c r="G24" s="7">
        <f>SUM('Mountaineer:Charles Town'!G21)</f>
        <v>0</v>
      </c>
      <c r="H24" s="7">
        <f>SUM('Mountaineer:Charles Town'!H21)</f>
        <v>8869542.5799999982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8869542.5799999982</v>
      </c>
      <c r="M24" s="7">
        <f>SUM('Mountaineer:Charles Town'!M21)</f>
        <v>4124337.31</v>
      </c>
      <c r="N24" s="7">
        <f>SUM('Mountaineer:Charles Town'!N21)</f>
        <v>2660862.77</v>
      </c>
      <c r="O24" s="7">
        <f>SUM('Mountaineer:Charles Town'!O21)</f>
        <v>1064345.1199999999</v>
      </c>
      <c r="P24" s="7">
        <f>SUM('Mountaineer:Charles Town'!P21)</f>
        <v>620867.98</v>
      </c>
      <c r="Q24" s="7">
        <f>SUM('Mountaineer:Charles Town'!Q21)</f>
        <v>88695.420000000013</v>
      </c>
      <c r="R24" s="7">
        <f>SUM('Mountaineer:Charles Town'!R21)</f>
        <v>66521.570000000007</v>
      </c>
      <c r="S24" s="7">
        <f>SUM('Mountaineer:Charles Town'!S21)</f>
        <v>66521.570000000007</v>
      </c>
      <c r="T24" s="7">
        <f>SUM('Mountaineer:Charles Town'!T21)</f>
        <v>115660.84</v>
      </c>
      <c r="U24" s="7">
        <f>SUM('Mountaineer:Charles Town'!U21)</f>
        <v>61730</v>
      </c>
      <c r="V24" s="7">
        <f>SUM('Mountaineer:Charles Town'!V21)</f>
        <v>8210.2255462433404</v>
      </c>
      <c r="W24" s="5">
        <f>SUM('Mountaineer:Charles Town'!W21)</f>
        <v>4118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45955</v>
      </c>
      <c r="B25" s="7">
        <f>SUM('Mountaineer:Charles Town'!B22)</f>
        <v>109805365.73000002</v>
      </c>
      <c r="C25" s="7">
        <f>SUM('Mountaineer:Charles Town'!C22)</f>
        <v>98873299.310000002</v>
      </c>
      <c r="D25" s="7">
        <f>SUM('Mountaineer:Charles Town'!D22)</f>
        <v>1924385.48</v>
      </c>
      <c r="E25" s="7">
        <f>SUM('Mountaineer:Charles Town'!E22)</f>
        <v>9007680.9400000125</v>
      </c>
      <c r="F25" s="7">
        <f>SUM('Mountaineer:Charles Town'!F22)</f>
        <v>360307.25</v>
      </c>
      <c r="G25" s="7">
        <f>SUM('Mountaineer:Charles Town'!G22)</f>
        <v>0</v>
      </c>
      <c r="H25" s="7">
        <f>SUM('Mountaineer:Charles Town'!H22)</f>
        <v>8647373.6900000125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8647373.6900000125</v>
      </c>
      <c r="M25" s="7">
        <f>SUM('Mountaineer:Charles Town'!M22)</f>
        <v>4021028.7699999996</v>
      </c>
      <c r="N25" s="7">
        <f>SUM('Mountaineer:Charles Town'!N22)</f>
        <v>2594212.0999999996</v>
      </c>
      <c r="O25" s="7">
        <f>SUM('Mountaineer:Charles Town'!O22)</f>
        <v>1037684.8400000001</v>
      </c>
      <c r="P25" s="7">
        <f>SUM('Mountaineer:Charles Town'!P22)</f>
        <v>605316.16</v>
      </c>
      <c r="Q25" s="7">
        <f>SUM('Mountaineer:Charles Town'!Q22)</f>
        <v>86473.739999999991</v>
      </c>
      <c r="R25" s="7">
        <f>SUM('Mountaineer:Charles Town'!R22)</f>
        <v>64855.299999999996</v>
      </c>
      <c r="S25" s="7">
        <f>SUM('Mountaineer:Charles Town'!S22)</f>
        <v>64855.299999999996</v>
      </c>
      <c r="T25" s="7">
        <f>SUM('Mountaineer:Charles Town'!T22)</f>
        <v>110456.16</v>
      </c>
      <c r="U25" s="7">
        <f>SUM('Mountaineer:Charles Town'!U22)</f>
        <v>62491.32</v>
      </c>
      <c r="V25" s="7">
        <f>SUM('Mountaineer:Charles Town'!V22)</f>
        <v>7938.4808067709691</v>
      </c>
      <c r="W25" s="5">
        <f>SUM('Mountaineer:Charles Town'!W22)</f>
        <v>4130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45962</v>
      </c>
      <c r="B26" s="7">
        <f>SUM('Mountaineer:Charles Town'!B23)</f>
        <v>114191939.44999999</v>
      </c>
      <c r="C26" s="7">
        <f>SUM('Mountaineer:Charles Town'!C23)</f>
        <v>103195997</v>
      </c>
      <c r="D26" s="7">
        <f>SUM('Mountaineer:Charles Town'!D23)</f>
        <v>1984514.3699999999</v>
      </c>
      <c r="E26" s="7">
        <f>SUM('Mountaineer:Charles Town'!E23)</f>
        <v>9011428.0799999777</v>
      </c>
      <c r="F26" s="7">
        <f>SUM('Mountaineer:Charles Town'!F23)</f>
        <v>360457.13</v>
      </c>
      <c r="G26" s="7">
        <f>SUM('Mountaineer:Charles Town'!G23)</f>
        <v>0</v>
      </c>
      <c r="H26" s="7">
        <f>SUM('Mountaineer:Charles Town'!H23)</f>
        <v>8650970.9499999769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8650970.9499999769</v>
      </c>
      <c r="M26" s="7">
        <f>SUM('Mountaineer:Charles Town'!M23)</f>
        <v>4022701.49</v>
      </c>
      <c r="N26" s="7">
        <f>SUM('Mountaineer:Charles Town'!N23)</f>
        <v>2595291.31</v>
      </c>
      <c r="O26" s="7">
        <f>SUM('Mountaineer:Charles Town'!O23)</f>
        <v>1038116.52</v>
      </c>
      <c r="P26" s="7">
        <f>SUM('Mountaineer:Charles Town'!P23)</f>
        <v>605567.96</v>
      </c>
      <c r="Q26" s="7">
        <f>SUM('Mountaineer:Charles Town'!Q23)</f>
        <v>86509.709999999992</v>
      </c>
      <c r="R26" s="7">
        <f>SUM('Mountaineer:Charles Town'!R23)</f>
        <v>64882.27</v>
      </c>
      <c r="S26" s="7">
        <f>SUM('Mountaineer:Charles Town'!S23)</f>
        <v>64882.27</v>
      </c>
      <c r="T26" s="7">
        <f>SUM('Mountaineer:Charles Town'!T23)</f>
        <v>110040.56999999999</v>
      </c>
      <c r="U26" s="7">
        <f>SUM('Mountaineer:Charles Town'!U23)</f>
        <v>62978.85</v>
      </c>
      <c r="V26" s="7">
        <f>SUM('Mountaineer:Charles Town'!V23)</f>
        <v>7842.2259430306767</v>
      </c>
      <c r="W26" s="5">
        <f>SUM('Mountaineer:Charles Town'!W23)</f>
        <v>4143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45969</v>
      </c>
      <c r="B27" s="7">
        <f>SUM('Mountaineer:Charles Town'!B24)</f>
        <v>108043238.45</v>
      </c>
      <c r="C27" s="7">
        <f>SUM('Mountaineer:Charles Town'!C24)</f>
        <v>97662837.189999998</v>
      </c>
      <c r="D27" s="7">
        <f>SUM('Mountaineer:Charles Town'!D24)</f>
        <v>1915436.5</v>
      </c>
      <c r="E27" s="7">
        <f>SUM('Mountaineer:Charles Town'!E24)</f>
        <v>8464964.7599999942</v>
      </c>
      <c r="F27" s="7">
        <f>SUM('Mountaineer:Charles Town'!F24)</f>
        <v>338598.58999999997</v>
      </c>
      <c r="G27" s="7">
        <f>SUM('Mountaineer:Charles Town'!G24)</f>
        <v>0</v>
      </c>
      <c r="H27" s="7">
        <f>SUM('Mountaineer:Charles Town'!H24)</f>
        <v>8126366.1699999943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8126366.1699999943</v>
      </c>
      <c r="M27" s="7">
        <f>SUM('Mountaineer:Charles Town'!M24)</f>
        <v>3778760.27</v>
      </c>
      <c r="N27" s="7">
        <f>SUM('Mountaineer:Charles Town'!N24)</f>
        <v>2437909.84</v>
      </c>
      <c r="O27" s="7">
        <f>SUM('Mountaineer:Charles Town'!O24)</f>
        <v>975163.94</v>
      </c>
      <c r="P27" s="7">
        <f>SUM('Mountaineer:Charles Town'!P24)</f>
        <v>568845.63</v>
      </c>
      <c r="Q27" s="7">
        <f>SUM('Mountaineer:Charles Town'!Q24)</f>
        <v>81263.67</v>
      </c>
      <c r="R27" s="7">
        <f>SUM('Mountaineer:Charles Town'!R24)</f>
        <v>60947.740000000005</v>
      </c>
      <c r="S27" s="7">
        <f>SUM('Mountaineer:Charles Town'!S24)</f>
        <v>60947.740000000005</v>
      </c>
      <c r="T27" s="7">
        <f>SUM('Mountaineer:Charles Town'!T24)</f>
        <v>104445.39</v>
      </c>
      <c r="U27" s="7">
        <f>SUM('Mountaineer:Charles Town'!U24)</f>
        <v>58081.95</v>
      </c>
      <c r="V27" s="7">
        <f>SUM('Mountaineer:Charles Town'!V24)</f>
        <v>7321.8857837613723</v>
      </c>
      <c r="W27" s="5">
        <f>SUM('Mountaineer:Charles Town'!W24)</f>
        <v>4183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45976</v>
      </c>
      <c r="B28" s="7">
        <f>SUM('Mountaineer:Charles Town'!B25)</f>
        <v>107138909.06999999</v>
      </c>
      <c r="C28" s="7">
        <f>SUM('Mountaineer:Charles Town'!C25)</f>
        <v>96385821.310000002</v>
      </c>
      <c r="D28" s="7">
        <f>SUM('Mountaineer:Charles Town'!D25)</f>
        <v>1806839.85</v>
      </c>
      <c r="E28" s="7">
        <f>SUM('Mountaineer:Charles Town'!E25)</f>
        <v>8946247.9100000039</v>
      </c>
      <c r="F28" s="7">
        <f>SUM('Mountaineer:Charles Town'!F25)</f>
        <v>357849.92000000004</v>
      </c>
      <c r="G28" s="7">
        <f>SUM('Mountaineer:Charles Town'!G25)</f>
        <v>0</v>
      </c>
      <c r="H28" s="7">
        <f>SUM('Mountaineer:Charles Town'!H25)</f>
        <v>8588397.9900000039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8588397.9900000039</v>
      </c>
      <c r="M28" s="7">
        <f>SUM('Mountaineer:Charles Town'!M25)</f>
        <v>3993605.07</v>
      </c>
      <c r="N28" s="7">
        <f>SUM('Mountaineer:Charles Town'!N25)</f>
        <v>2576519.36</v>
      </c>
      <c r="O28" s="7">
        <f>SUM('Mountaineer:Charles Town'!O25)</f>
        <v>1030607.76</v>
      </c>
      <c r="P28" s="7">
        <f>SUM('Mountaineer:Charles Town'!P25)</f>
        <v>601187.87</v>
      </c>
      <c r="Q28" s="7">
        <f>SUM('Mountaineer:Charles Town'!Q25)</f>
        <v>85883.989999999991</v>
      </c>
      <c r="R28" s="7">
        <f>SUM('Mountaineer:Charles Town'!R25)</f>
        <v>64412.979999999996</v>
      </c>
      <c r="S28" s="7">
        <f>SUM('Mountaineer:Charles Town'!S25)</f>
        <v>64412.979999999996</v>
      </c>
      <c r="T28" s="7">
        <f>SUM('Mountaineer:Charles Town'!T25)</f>
        <v>109931.04</v>
      </c>
      <c r="U28" s="7">
        <f>SUM('Mountaineer:Charles Town'!U25)</f>
        <v>61836.94</v>
      </c>
      <c r="V28" s="7">
        <f>SUM('Mountaineer:Charles Town'!V25)</f>
        <v>7741.1119018204536</v>
      </c>
      <c r="W28" s="5">
        <f>SUM('Mountaineer:Charles Town'!W25)</f>
        <v>4174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45983</v>
      </c>
      <c r="B29" s="7">
        <f>SUM('Mountaineer:Charles Town'!B26)</f>
        <v>101565159.24000001</v>
      </c>
      <c r="C29" s="7">
        <f>SUM('Mountaineer:Charles Town'!C26)</f>
        <v>91429205.460000008</v>
      </c>
      <c r="D29" s="7">
        <f>SUM('Mountaineer:Charles Town'!D26)</f>
        <v>1909539.62</v>
      </c>
      <c r="E29" s="7">
        <f>SUM('Mountaineer:Charles Town'!E26)</f>
        <v>8226414.1600000029</v>
      </c>
      <c r="F29" s="7">
        <f>SUM('Mountaineer:Charles Town'!F26)</f>
        <v>329056.56</v>
      </c>
      <c r="G29" s="7">
        <f>SUM('Mountaineer:Charles Town'!G26)</f>
        <v>0</v>
      </c>
      <c r="H29" s="7">
        <f>SUM('Mountaineer:Charles Town'!H26)</f>
        <v>7897357.6000000024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7897357.6000000024</v>
      </c>
      <c r="M29" s="7">
        <f>SUM('Mountaineer:Charles Town'!M26)</f>
        <v>3672271.29</v>
      </c>
      <c r="N29" s="7">
        <f>SUM('Mountaineer:Charles Town'!N26)</f>
        <v>2369207.27</v>
      </c>
      <c r="O29" s="7">
        <f>SUM('Mountaineer:Charles Town'!O26)</f>
        <v>947682.9</v>
      </c>
      <c r="P29" s="7">
        <f>SUM('Mountaineer:Charles Town'!P26)</f>
        <v>552815.02</v>
      </c>
      <c r="Q29" s="7">
        <f>SUM('Mountaineer:Charles Town'!Q26)</f>
        <v>78973.579999999987</v>
      </c>
      <c r="R29" s="7">
        <f>SUM('Mountaineer:Charles Town'!R26)</f>
        <v>59230.19</v>
      </c>
      <c r="S29" s="7">
        <f>SUM('Mountaineer:Charles Town'!S26)</f>
        <v>59230.19</v>
      </c>
      <c r="T29" s="7">
        <f>SUM('Mountaineer:Charles Town'!T26)</f>
        <v>101601.57999999999</v>
      </c>
      <c r="U29" s="7">
        <f>SUM('Mountaineer:Charles Town'!U26)</f>
        <v>56345.58</v>
      </c>
      <c r="V29" s="7">
        <f>SUM('Mountaineer:Charles Town'!V26)</f>
        <v>7194.1727155138951</v>
      </c>
      <c r="W29" s="5">
        <f>SUM('Mountaineer:Charles Town'!W26)</f>
        <v>4146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45990</v>
      </c>
      <c r="B30" s="7">
        <f>SUM('Mountaineer:Charles Town'!B27)</f>
        <v>119436913.36000001</v>
      </c>
      <c r="C30" s="7">
        <f>SUM('Mountaineer:Charles Town'!C27)</f>
        <v>107690045.72</v>
      </c>
      <c r="D30" s="7">
        <f>SUM('Mountaineer:Charles Town'!D27)</f>
        <v>1874679.42</v>
      </c>
      <c r="E30" s="7">
        <f>SUM('Mountaineer:Charles Town'!E27)</f>
        <v>9872188.22000001</v>
      </c>
      <c r="F30" s="7">
        <f>SUM('Mountaineer:Charles Town'!F27)</f>
        <v>394887.51</v>
      </c>
      <c r="G30" s="7">
        <f>SUM('Mountaineer:Charles Town'!G27)</f>
        <v>0</v>
      </c>
      <c r="H30" s="7">
        <f>SUM('Mountaineer:Charles Town'!H27)</f>
        <v>9477300.7100000102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9477300.7100000102</v>
      </c>
      <c r="M30" s="7">
        <f>SUM('Mountaineer:Charles Town'!M27)</f>
        <v>4406944.84</v>
      </c>
      <c r="N30" s="7">
        <f>SUM('Mountaineer:Charles Town'!N27)</f>
        <v>2843190.21</v>
      </c>
      <c r="O30" s="7">
        <f>SUM('Mountaineer:Charles Town'!O27)</f>
        <v>1137276.0899999999</v>
      </c>
      <c r="P30" s="7">
        <f>SUM('Mountaineer:Charles Town'!P27)</f>
        <v>663411.05000000005</v>
      </c>
      <c r="Q30" s="7">
        <f>SUM('Mountaineer:Charles Town'!Q27)</f>
        <v>94773</v>
      </c>
      <c r="R30" s="7">
        <f>SUM('Mountaineer:Charles Town'!R27)</f>
        <v>71079.760000000009</v>
      </c>
      <c r="S30" s="7">
        <f>SUM('Mountaineer:Charles Town'!S27)</f>
        <v>71079.760000000009</v>
      </c>
      <c r="T30" s="7">
        <f>SUM('Mountaineer:Charles Town'!T27)</f>
        <v>121607.18</v>
      </c>
      <c r="U30" s="7">
        <f>SUM('Mountaineer:Charles Town'!U27)</f>
        <v>67938.820000000007</v>
      </c>
      <c r="V30" s="7">
        <f>SUM('Mountaineer:Charles Town'!V27)</f>
        <v>8522.8402581554874</v>
      </c>
      <c r="W30" s="5">
        <f>SUM('Mountaineer:Charles Town'!W27)</f>
        <v>4166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45997</v>
      </c>
      <c r="B31" s="7">
        <f>SUM('Mountaineer:Charles Town'!B28)</f>
        <v>96855127.840000004</v>
      </c>
      <c r="C31" s="7">
        <f>SUM('Mountaineer:Charles Town'!C28)</f>
        <v>87193063.099999994</v>
      </c>
      <c r="D31" s="7">
        <f>SUM('Mountaineer:Charles Town'!D28)</f>
        <v>1854234.9100000001</v>
      </c>
      <c r="E31" s="7">
        <f>SUM('Mountaineer:Charles Town'!E28)</f>
        <v>7807829.8300000057</v>
      </c>
      <c r="F31" s="7">
        <f>SUM('Mountaineer:Charles Town'!F28)</f>
        <v>312313.19</v>
      </c>
      <c r="G31" s="7">
        <f>SUM('Mountaineer:Charles Town'!G28)</f>
        <v>0</v>
      </c>
      <c r="H31" s="7">
        <f>SUM('Mountaineer:Charles Town'!H28)</f>
        <v>7495516.6400000053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7495516.6400000053</v>
      </c>
      <c r="M31" s="7">
        <f>SUM('Mountaineer:Charles Town'!M28)</f>
        <v>3485415.2399999998</v>
      </c>
      <c r="N31" s="7">
        <f>SUM('Mountaineer:Charles Town'!N28)</f>
        <v>2248654.96</v>
      </c>
      <c r="O31" s="7">
        <f>SUM('Mountaineer:Charles Town'!O28)</f>
        <v>899462</v>
      </c>
      <c r="P31" s="7">
        <f>SUM('Mountaineer:Charles Town'!P28)</f>
        <v>524686.17000000004</v>
      </c>
      <c r="Q31" s="7">
        <f>SUM('Mountaineer:Charles Town'!Q28)</f>
        <v>74955.17</v>
      </c>
      <c r="R31" s="7">
        <f>SUM('Mountaineer:Charles Town'!R28)</f>
        <v>56216.380000000005</v>
      </c>
      <c r="S31" s="7">
        <f>SUM('Mountaineer:Charles Town'!S28)</f>
        <v>56216.380000000005</v>
      </c>
      <c r="T31" s="7">
        <f>SUM('Mountaineer:Charles Town'!T28)</f>
        <v>97191.56</v>
      </c>
      <c r="U31" s="7">
        <f>SUM('Mountaineer:Charles Town'!U28)</f>
        <v>52718.78</v>
      </c>
      <c r="V31" s="7">
        <f>SUM('Mountaineer:Charles Town'!V28)</f>
        <v>6962.5467264403978</v>
      </c>
      <c r="W31" s="5">
        <f>SUM('Mountaineer:Charles Town'!W28)</f>
        <v>4077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46004</v>
      </c>
      <c r="B32" s="7">
        <f>SUM('Mountaineer:Charles Town'!B29)</f>
        <v>88855905.010000005</v>
      </c>
      <c r="C32" s="7">
        <f>SUM('Mountaineer:Charles Town'!C29)</f>
        <v>80063797.689999998</v>
      </c>
      <c r="D32" s="7">
        <f>SUM('Mountaineer:Charles Town'!D29)</f>
        <v>1570900.97</v>
      </c>
      <c r="E32" s="7">
        <f>SUM('Mountaineer:Charles Town'!E29)</f>
        <v>7221206.3500000061</v>
      </c>
      <c r="F32" s="7">
        <f>SUM('Mountaineer:Charles Town'!F29)</f>
        <v>288848.25</v>
      </c>
      <c r="G32" s="7">
        <f>SUM('Mountaineer:Charles Town'!G29)</f>
        <v>0</v>
      </c>
      <c r="H32" s="7">
        <f>SUM('Mountaineer:Charles Town'!H29)</f>
        <v>6932358.1000000061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6932358.1000000061</v>
      </c>
      <c r="M32" s="7">
        <f>SUM('Mountaineer:Charles Town'!M29)</f>
        <v>3223546.52</v>
      </c>
      <c r="N32" s="7">
        <f>SUM('Mountaineer:Charles Town'!N29)</f>
        <v>2079707.44</v>
      </c>
      <c r="O32" s="7">
        <f>SUM('Mountaineer:Charles Town'!O29)</f>
        <v>831882.98</v>
      </c>
      <c r="P32" s="7">
        <f>SUM('Mountaineer:Charles Town'!P29)</f>
        <v>485265.05999999994</v>
      </c>
      <c r="Q32" s="7">
        <f>SUM('Mountaineer:Charles Town'!Q29)</f>
        <v>69323.58</v>
      </c>
      <c r="R32" s="7">
        <f>SUM('Mountaineer:Charles Town'!R29)</f>
        <v>51992.679999999993</v>
      </c>
      <c r="S32" s="7">
        <f>SUM('Mountaineer:Charles Town'!S29)</f>
        <v>51992.679999999993</v>
      </c>
      <c r="T32" s="7">
        <f>SUM('Mountaineer:Charles Town'!T29)</f>
        <v>87318.290000000008</v>
      </c>
      <c r="U32" s="7">
        <f>SUM('Mountaineer:Charles Town'!U29)</f>
        <v>51328.87</v>
      </c>
      <c r="V32" s="7">
        <f>SUM('Mountaineer:Charles Town'!V29)</f>
        <v>6340.0824093407555</v>
      </c>
      <c r="W32" s="5">
        <f>SUM('Mountaineer:Charles Town'!W29)</f>
        <v>4082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46011</v>
      </c>
      <c r="B33" s="7">
        <f>SUM('Mountaineer:Charles Town'!B30)</f>
        <v>94868015</v>
      </c>
      <c r="C33" s="7">
        <f>SUM('Mountaineer:Charles Town'!C30)</f>
        <v>85744243.170000002</v>
      </c>
      <c r="D33" s="7">
        <f>SUM('Mountaineer:Charles Town'!D30)</f>
        <v>1703768.0700000003</v>
      </c>
      <c r="E33" s="7">
        <f>SUM('Mountaineer:Charles Town'!E30)</f>
        <v>7420003.7599999942</v>
      </c>
      <c r="F33" s="7">
        <f>SUM('Mountaineer:Charles Town'!F30)</f>
        <v>296800.12</v>
      </c>
      <c r="G33" s="7">
        <f>SUM('Mountaineer:Charles Town'!G30)</f>
        <v>0</v>
      </c>
      <c r="H33" s="7">
        <f>SUM('Mountaineer:Charles Town'!H30)</f>
        <v>7123203.6399999941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7123203.6399999941</v>
      </c>
      <c r="M33" s="7">
        <f>SUM('Mountaineer:Charles Town'!M30)</f>
        <v>3312289.69</v>
      </c>
      <c r="N33" s="7">
        <f>SUM('Mountaineer:Charles Town'!N30)</f>
        <v>2136961.1</v>
      </c>
      <c r="O33" s="7">
        <f>SUM('Mountaineer:Charles Town'!O30)</f>
        <v>854784.43</v>
      </c>
      <c r="P33" s="7">
        <f>SUM('Mountaineer:Charles Town'!P30)</f>
        <v>498624.26</v>
      </c>
      <c r="Q33" s="7">
        <f>SUM('Mountaineer:Charles Town'!Q30)</f>
        <v>71232.040000000008</v>
      </c>
      <c r="R33" s="7">
        <f>SUM('Mountaineer:Charles Town'!R30)</f>
        <v>53424.020000000004</v>
      </c>
      <c r="S33" s="7">
        <f>SUM('Mountaineer:Charles Town'!S30)</f>
        <v>53424.020000000004</v>
      </c>
      <c r="T33" s="7">
        <f>SUM('Mountaineer:Charles Town'!T30)</f>
        <v>84332.91</v>
      </c>
      <c r="U33" s="7">
        <f>SUM('Mountaineer:Charles Town'!U30)</f>
        <v>58131.170000000006</v>
      </c>
      <c r="V33" s="7">
        <f>SUM('Mountaineer:Charles Town'!V30)</f>
        <v>6684.1231260501536</v>
      </c>
      <c r="W33" s="5">
        <f>SUM('Mountaineer:Charles Town'!W30)</f>
        <v>4082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46018</v>
      </c>
      <c r="B34" s="7">
        <f>SUM('Mountaineer:Charles Town'!B31)</f>
        <v>127806708.58</v>
      </c>
      <c r="C34" s="7">
        <f>SUM('Mountaineer:Charles Town'!C31)</f>
        <v>115027351.53</v>
      </c>
      <c r="D34" s="7">
        <f>SUM('Mountaineer:Charles Town'!D31)</f>
        <v>1936818.5500000003</v>
      </c>
      <c r="E34" s="7">
        <f>SUM('Mountaineer:Charles Town'!E31)</f>
        <v>10842538.500000007</v>
      </c>
      <c r="F34" s="7">
        <f>SUM('Mountaineer:Charles Town'!F31)</f>
        <v>433701.53</v>
      </c>
      <c r="G34" s="7">
        <f>SUM('Mountaineer:Charles Town'!G31)</f>
        <v>0</v>
      </c>
      <c r="H34" s="7">
        <f>SUM('Mountaineer:Charles Town'!H31)</f>
        <v>10408836.97000001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10408836.97000001</v>
      </c>
      <c r="M34" s="7">
        <f>SUM('Mountaineer:Charles Town'!M31)</f>
        <v>4840109.2</v>
      </c>
      <c r="N34" s="7">
        <f>SUM('Mountaineer:Charles Town'!N31)</f>
        <v>3122651.04</v>
      </c>
      <c r="O34" s="7">
        <f>SUM('Mountaineer:Charles Town'!O31)</f>
        <v>1249060.43</v>
      </c>
      <c r="P34" s="7">
        <f>SUM('Mountaineer:Charles Town'!P31)</f>
        <v>728618.60000000009</v>
      </c>
      <c r="Q34" s="7">
        <f>SUM('Mountaineer:Charles Town'!Q31)</f>
        <v>104088.38</v>
      </c>
      <c r="R34" s="7">
        <f>SUM('Mountaineer:Charles Town'!R31)</f>
        <v>78066.28</v>
      </c>
      <c r="S34" s="7">
        <f>SUM('Mountaineer:Charles Town'!S31)</f>
        <v>78066.28</v>
      </c>
      <c r="T34" s="7">
        <f>SUM('Mountaineer:Charles Town'!T31)</f>
        <v>111147.73</v>
      </c>
      <c r="U34" s="7">
        <f>SUM('Mountaineer:Charles Town'!U31)</f>
        <v>97029.03</v>
      </c>
      <c r="V34" s="7">
        <f>SUM('Mountaineer:Charles Town'!V31)</f>
        <v>9294.716504135009</v>
      </c>
      <c r="W34" s="5">
        <f>SUM('Mountaineer:Charles Town'!W31)</f>
        <v>4164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46025</v>
      </c>
      <c r="B35" s="7">
        <f>SUM('Mountaineer:Charles Town'!B32)</f>
        <v>143685088.16999999</v>
      </c>
      <c r="C35" s="7">
        <f>SUM('Mountaineer:Charles Town'!C32)</f>
        <v>129446622.34999999</v>
      </c>
      <c r="D35" s="7">
        <f>SUM('Mountaineer:Charles Town'!D32)</f>
        <v>2293842.1900000004</v>
      </c>
      <c r="E35" s="7">
        <f>SUM('Mountaineer:Charles Town'!E32)</f>
        <v>11944623.630000003</v>
      </c>
      <c r="F35" s="7">
        <f>SUM('Mountaineer:Charles Town'!F32)</f>
        <v>349116.04</v>
      </c>
      <c r="G35" s="7">
        <f>SUM('Mountaineer:Charles Town'!G32)</f>
        <v>128668.89</v>
      </c>
      <c r="H35" s="7">
        <f>SUM('Mountaineer:Charles Town'!H32)</f>
        <v>11466838.700000003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11466838.700000003</v>
      </c>
      <c r="M35" s="7">
        <f>SUM('Mountaineer:Charles Town'!M32)</f>
        <v>5332080</v>
      </c>
      <c r="N35" s="7">
        <f>SUM('Mountaineer:Charles Town'!N32)</f>
        <v>3440051.63</v>
      </c>
      <c r="O35" s="7">
        <f>SUM('Mountaineer:Charles Town'!O32)</f>
        <v>1376020.6400000001</v>
      </c>
      <c r="P35" s="7">
        <f>SUM('Mountaineer:Charles Town'!P32)</f>
        <v>802678.71</v>
      </c>
      <c r="Q35" s="7">
        <f>SUM('Mountaineer:Charles Town'!Q32)</f>
        <v>114668.38</v>
      </c>
      <c r="R35" s="7">
        <f>SUM('Mountaineer:Charles Town'!R32)</f>
        <v>86001.290000000008</v>
      </c>
      <c r="S35" s="7">
        <f>SUM('Mountaineer:Charles Town'!S32)</f>
        <v>86001.290000000008</v>
      </c>
      <c r="T35" s="7">
        <f>SUM('Mountaineer:Charles Town'!T32)</f>
        <v>114668.38</v>
      </c>
      <c r="U35" s="7">
        <f>SUM('Mountaineer:Charles Town'!U32)</f>
        <v>114668.38</v>
      </c>
      <c r="V35" s="7">
        <f>SUM('Mountaineer:Charles Town'!V32)</f>
        <v>10484.415542104862</v>
      </c>
      <c r="W35" s="5">
        <f>SUM('Mountaineer:Charles Town'!W32)</f>
        <v>4153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46032</v>
      </c>
      <c r="B36" s="7">
        <f>SUM('Mountaineer:Charles Town'!B33)</f>
        <v>104929072.16</v>
      </c>
      <c r="C36" s="7">
        <f>SUM('Mountaineer:Charles Town'!C33)</f>
        <v>94645043.5</v>
      </c>
      <c r="D36" s="7">
        <f>SUM('Mountaineer:Charles Town'!D33)</f>
        <v>1903487.04</v>
      </c>
      <c r="E36" s="7">
        <f>SUM('Mountaineer:Charles Town'!E33)</f>
        <v>8380541.6200000001</v>
      </c>
      <c r="F36" s="7">
        <f>SUM('Mountaineer:Charles Town'!F33)</f>
        <v>158384.03999999998</v>
      </c>
      <c r="G36" s="7">
        <f>SUM('Mountaineer:Charles Town'!G33)</f>
        <v>176837.64</v>
      </c>
      <c r="H36" s="7">
        <f>SUM('Mountaineer:Charles Town'!H33)</f>
        <v>8045319.9400000004</v>
      </c>
      <c r="I36" s="7">
        <f>SUM('Mountaineer:Charles Town'!I33)</f>
        <v>332121.38</v>
      </c>
      <c r="J36" s="7">
        <f>SUM('Mountaineer:Charles Town'!J33)</f>
        <v>206579.5</v>
      </c>
      <c r="K36" s="7">
        <f>SUM('Mountaineer:Charles Town'!K33)</f>
        <v>125541.88</v>
      </c>
      <c r="L36" s="18">
        <f>SUM('Mountaineer:Charles Town'!L33)</f>
        <v>7713198.5600000005</v>
      </c>
      <c r="M36" s="7">
        <f>SUM('Mountaineer:Charles Town'!M33)</f>
        <v>3452128.17</v>
      </c>
      <c r="N36" s="7">
        <f>SUM('Mountaineer:Charles Town'!N33)</f>
        <v>1417231.87</v>
      </c>
      <c r="O36" s="7">
        <f>SUM('Mountaineer:Charles Town'!O33)</f>
        <v>2061438.96</v>
      </c>
      <c r="P36" s="7">
        <f>SUM('Mountaineer:Charles Town'!P33)</f>
        <v>450251.12</v>
      </c>
      <c r="Q36" s="7">
        <f>SUM('Mountaineer:Charles Town'!Q33)</f>
        <v>62186.520000000004</v>
      </c>
      <c r="R36" s="7">
        <f>SUM('Mountaineer:Charles Town'!R33)</f>
        <v>57848.98</v>
      </c>
      <c r="S36" s="7">
        <f>SUM('Mountaineer:Charles Town'!S33)</f>
        <v>57848.98</v>
      </c>
      <c r="T36" s="7">
        <f>SUM('Mountaineer:Charles Town'!T33)</f>
        <v>77131.98000000001</v>
      </c>
      <c r="U36" s="7">
        <f>SUM('Mountaineer:Charles Town'!U33)</f>
        <v>77131.98000000001</v>
      </c>
      <c r="V36" s="7">
        <f>SUM('Mountaineer:Charles Town'!V33)</f>
        <v>7444.1619214464772</v>
      </c>
      <c r="W36" s="5">
        <f>SUM('Mountaineer:Charles Town'!W33)</f>
        <v>4131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46039</v>
      </c>
      <c r="B37" s="7">
        <f>SUM('Mountaineer:Charles Town'!B34)</f>
        <v>99468678.349999994</v>
      </c>
      <c r="C37" s="7">
        <f>SUM('Mountaineer:Charles Town'!C34)</f>
        <v>89426520.860000014</v>
      </c>
      <c r="D37" s="7">
        <f>SUM('Mountaineer:Charles Town'!D34)</f>
        <v>1845917.88</v>
      </c>
      <c r="E37" s="7">
        <f>SUM('Mountaineer:Charles Town'!E34)</f>
        <v>8196239.6099999985</v>
      </c>
      <c r="F37" s="7">
        <f>SUM('Mountaineer:Charles Town'!F34)</f>
        <v>139562.53</v>
      </c>
      <c r="G37" s="7">
        <f>SUM('Mountaineer:Charles Town'!G34)</f>
        <v>188287.06999999998</v>
      </c>
      <c r="H37" s="7">
        <f>SUM('Mountaineer:Charles Town'!H34)</f>
        <v>7868390.0099999979</v>
      </c>
      <c r="I37" s="7">
        <f>SUM('Mountaineer:Charles Town'!I34)</f>
        <v>451888.91</v>
      </c>
      <c r="J37" s="7">
        <f>SUM('Mountaineer:Charles Town'!J34)</f>
        <v>281074.90000000002</v>
      </c>
      <c r="K37" s="7">
        <f>SUM('Mountaineer:Charles Town'!K34)</f>
        <v>170814.01</v>
      </c>
      <c r="L37" s="18">
        <f>SUM('Mountaineer:Charles Town'!L34)</f>
        <v>7416501.0999999978</v>
      </c>
      <c r="M37" s="7">
        <f>SUM('Mountaineer:Charles Town'!M34)</f>
        <v>3265658</v>
      </c>
      <c r="N37" s="7">
        <f>SUM('Mountaineer:Charles Town'!N34)</f>
        <v>1004850.22</v>
      </c>
      <c r="O37" s="7">
        <f>SUM('Mountaineer:Charles Town'!O34)</f>
        <v>2435440.27</v>
      </c>
      <c r="P37" s="7">
        <f>SUM('Mountaineer:Charles Town'!P34)</f>
        <v>397145.06</v>
      </c>
      <c r="Q37" s="7">
        <f>SUM('Mountaineer:Charles Town'!Q34)</f>
        <v>53830.01</v>
      </c>
      <c r="R37" s="7">
        <f>SUM('Mountaineer:Charles Town'!R34)</f>
        <v>55623.759999999995</v>
      </c>
      <c r="S37" s="7">
        <f>SUM('Mountaineer:Charles Town'!S34)</f>
        <v>55623.759999999995</v>
      </c>
      <c r="T37" s="7">
        <f>SUM('Mountaineer:Charles Town'!T34)</f>
        <v>74165.010000000009</v>
      </c>
      <c r="U37" s="7">
        <f>SUM('Mountaineer:Charles Town'!U34)</f>
        <v>74165.010000000009</v>
      </c>
      <c r="V37" s="7">
        <f>SUM('Mountaineer:Charles Town'!V34)</f>
        <v>7109.8606540261771</v>
      </c>
      <c r="W37" s="5">
        <f>SUM('Mountaineer:Charles Town'!W34)</f>
        <v>4155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46046</v>
      </c>
      <c r="B38" s="7">
        <f>SUM('Mountaineer:Charles Town'!B35)</f>
        <v>95428799.469999999</v>
      </c>
      <c r="C38" s="7">
        <f>SUM('Mountaineer:Charles Town'!C35)</f>
        <v>85706273.549999997</v>
      </c>
      <c r="D38" s="7">
        <f>SUM('Mountaineer:Charles Town'!D35)</f>
        <v>1863465.53</v>
      </c>
      <c r="E38" s="7">
        <f>SUM('Mountaineer:Charles Town'!E35)</f>
        <v>7859060.3899999997</v>
      </c>
      <c r="F38" s="7">
        <f>SUM('Mountaineer:Charles Town'!F35)</f>
        <v>131829.07</v>
      </c>
      <c r="G38" s="7">
        <f>SUM('Mountaineer:Charles Town'!G35)</f>
        <v>182533.34</v>
      </c>
      <c r="H38" s="7">
        <f>SUM('Mountaineer:Charles Town'!H35)</f>
        <v>7544697.9800000004</v>
      </c>
      <c r="I38" s="7">
        <f>SUM('Mountaineer:Charles Town'!I35)</f>
        <v>438080.05</v>
      </c>
      <c r="J38" s="7">
        <f>SUM('Mountaineer:Charles Town'!J35)</f>
        <v>272485.78999999998</v>
      </c>
      <c r="K38" s="7">
        <f>SUM('Mountaineer:Charles Town'!K35)</f>
        <v>165594.26</v>
      </c>
      <c r="L38" s="18">
        <f>SUM('Mountaineer:Charles Town'!L35)</f>
        <v>7106617.9299999997</v>
      </c>
      <c r="M38" s="7">
        <f>SUM('Mountaineer:Charles Town'!M35)</f>
        <v>3127154.91</v>
      </c>
      <c r="N38" s="7">
        <f>SUM('Mountaineer:Charles Town'!N35)</f>
        <v>949169.31</v>
      </c>
      <c r="O38" s="7">
        <f>SUM('Mountaineer:Charles Town'!O35)</f>
        <v>2351027.9</v>
      </c>
      <c r="P38" s="7">
        <f>SUM('Mountaineer:Charles Town'!P35)</f>
        <v>379181.64</v>
      </c>
      <c r="Q38" s="7">
        <f>SUM('Mountaineer:Charles Town'!Q35)</f>
        <v>51352.57</v>
      </c>
      <c r="R38" s="7">
        <f>SUM('Mountaineer:Charles Town'!R35)</f>
        <v>53299.630000000005</v>
      </c>
      <c r="S38" s="7">
        <f>SUM('Mountaineer:Charles Town'!S35)</f>
        <v>53299.630000000005</v>
      </c>
      <c r="T38" s="7">
        <f>SUM('Mountaineer:Charles Town'!T35)</f>
        <v>71066.17</v>
      </c>
      <c r="U38" s="7">
        <f>SUM('Mountaineer:Charles Town'!U35)</f>
        <v>71066.17</v>
      </c>
      <c r="V38" s="7">
        <f>SUM('Mountaineer:Charles Town'!V35)</f>
        <v>6859.3235572405119</v>
      </c>
      <c r="W38" s="5">
        <f>SUM('Mountaineer:Charles Town'!W35)</f>
        <v>4122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46053</v>
      </c>
      <c r="B39" s="7">
        <f>SUM('Mountaineer:Charles Town'!B36)</f>
        <v>82284002.5</v>
      </c>
      <c r="C39" s="7">
        <f>SUM('Mountaineer:Charles Town'!C36)</f>
        <v>74146765.930000007</v>
      </c>
      <c r="D39" s="7">
        <f>SUM('Mountaineer:Charles Town'!D36)</f>
        <v>1390308.59</v>
      </c>
      <c r="E39" s="7">
        <f>SUM('Mountaineer:Charles Town'!E36)</f>
        <v>6746927.9800000004</v>
      </c>
      <c r="F39" s="7">
        <f>SUM('Mountaineer:Charles Town'!F36)</f>
        <v>121347.81</v>
      </c>
      <c r="G39" s="7">
        <f>SUM('Mountaineer:Charles Town'!G36)</f>
        <v>148529.32</v>
      </c>
      <c r="H39" s="7">
        <f>SUM('Mountaineer:Charles Town'!H36)</f>
        <v>6477050.8500000006</v>
      </c>
      <c r="I39" s="7">
        <f>SUM('Mountaineer:Charles Town'!I36)</f>
        <v>356470.34</v>
      </c>
      <c r="J39" s="7">
        <f>SUM('Mountaineer:Charles Town'!J36)</f>
        <v>221724.55</v>
      </c>
      <c r="K39" s="7">
        <f>SUM('Mountaineer:Charles Town'!K36)</f>
        <v>134745.79</v>
      </c>
      <c r="L39" s="18">
        <f>SUM('Mountaineer:Charles Town'!L36)</f>
        <v>6120580.5100000007</v>
      </c>
      <c r="M39" s="7">
        <f>SUM('Mountaineer:Charles Town'!M36)</f>
        <v>2701699.44</v>
      </c>
      <c r="N39" s="7">
        <f>SUM('Mountaineer:Charles Town'!N36)</f>
        <v>873704.20000000007</v>
      </c>
      <c r="O39" s="7">
        <f>SUM('Mountaineer:Charles Town'!O36)</f>
        <v>1953598.22</v>
      </c>
      <c r="P39" s="7">
        <f>SUM('Mountaineer:Charles Town'!P36)</f>
        <v>332193.64</v>
      </c>
      <c r="Q39" s="7">
        <f>SUM('Mountaineer:Charles Town'!Q36)</f>
        <v>45164.649999999994</v>
      </c>
      <c r="R39" s="7">
        <f>SUM('Mountaineer:Charles Town'!R36)</f>
        <v>45904.36</v>
      </c>
      <c r="S39" s="7">
        <f>SUM('Mountaineer:Charles Town'!S36)</f>
        <v>45904.36</v>
      </c>
      <c r="T39" s="7">
        <f>SUM('Mountaineer:Charles Town'!T36)</f>
        <v>61205.819999999992</v>
      </c>
      <c r="U39" s="7">
        <f>SUM('Mountaineer:Charles Town'!U36)</f>
        <v>61205.819999999992</v>
      </c>
      <c r="V39" s="7">
        <f>SUM('Mountaineer:Charles Town'!V36)</f>
        <v>6887.5163614287158</v>
      </c>
      <c r="W39" s="5">
        <f>SUM('Mountaineer:Charles Town'!W36)</f>
        <v>3564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1" spans="1:96" ht="15" customHeight="1" thickBot="1" x14ac:dyDescent="0.3">
      <c r="B41" s="11">
        <f t="shared" ref="B41:U41" si="0">SUM(B9:B40)</f>
        <v>3397791307.8700004</v>
      </c>
      <c r="C41" s="11">
        <f t="shared" si="0"/>
        <v>3061894298.9200001</v>
      </c>
      <c r="D41" s="11">
        <f t="shared" si="0"/>
        <v>59186015.490000002</v>
      </c>
      <c r="E41" s="11">
        <f t="shared" si="0"/>
        <v>276710993.45999992</v>
      </c>
      <c r="F41" s="11">
        <f t="shared" si="0"/>
        <v>10243583.489999996</v>
      </c>
      <c r="G41" s="11">
        <f t="shared" si="0"/>
        <v>824856.26</v>
      </c>
      <c r="H41" s="11">
        <f t="shared" si="0"/>
        <v>265642553.70999986</v>
      </c>
      <c r="I41" s="11">
        <f t="shared" si="0"/>
        <v>1578560.6800000002</v>
      </c>
      <c r="J41" s="11">
        <f t="shared" si="0"/>
        <v>981864.74</v>
      </c>
      <c r="K41" s="11">
        <f t="shared" si="0"/>
        <v>596695.94000000006</v>
      </c>
      <c r="L41" s="11">
        <f t="shared" si="0"/>
        <v>264063993.02999988</v>
      </c>
      <c r="M41" s="11">
        <f t="shared" si="0"/>
        <v>122150439.72999997</v>
      </c>
      <c r="N41" s="11">
        <f t="shared" si="0"/>
        <v>74957083.980000034</v>
      </c>
      <c r="O41" s="11">
        <f t="shared" si="0"/>
        <v>37182828.980000004</v>
      </c>
      <c r="P41" s="11">
        <f t="shared" si="0"/>
        <v>17978820.370000005</v>
      </c>
      <c r="Q41" s="11">
        <f t="shared" si="0"/>
        <v>2569604.709999999</v>
      </c>
      <c r="R41" s="11">
        <f t="shared" si="0"/>
        <v>1971967.6900000002</v>
      </c>
      <c r="S41" s="11">
        <f t="shared" si="0"/>
        <v>1971967.6900000002</v>
      </c>
      <c r="T41" s="11">
        <f t="shared" si="0"/>
        <v>3711520.1300000004</v>
      </c>
      <c r="U41" s="11">
        <f t="shared" si="0"/>
        <v>1569759.75</v>
      </c>
      <c r="V41" s="11">
        <f>AVERAGE(V9:V40)</f>
        <v>7727.322350086024</v>
      </c>
      <c r="W41" s="13">
        <f>AVERAGE(W9:W40)-1</f>
        <v>4180.7096774193551</v>
      </c>
    </row>
    <row r="42" spans="1:96" ht="15" customHeight="1" thickTop="1" x14ac:dyDescent="0.25"/>
    <row r="43" spans="1:96" ht="15" customHeight="1" x14ac:dyDescent="0.25">
      <c r="A43" s="1" t="s">
        <v>32</v>
      </c>
    </row>
    <row r="44" spans="1:96" ht="15" customHeight="1" x14ac:dyDescent="0.25">
      <c r="A44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41"/>
  <sheetViews>
    <sheetView workbookViewId="0">
      <pane ySplit="3" topLeftCell="A9" activePane="bottomLeft" state="frozen"/>
      <selection pane="bottomLeft" activeCell="A38" sqref="A38"/>
    </sheetView>
  </sheetViews>
  <sheetFormatPr defaultRowHeight="15" customHeight="1" x14ac:dyDescent="0.25"/>
  <cols>
    <col min="1" max="1" width="11.7109375" customWidth="1"/>
    <col min="2" max="3" width="16.28515625" bestFit="1" customWidth="1"/>
    <col min="4" max="4" width="14.7109375" bestFit="1" customWidth="1"/>
    <col min="5" max="5" width="15.28515625" bestFit="1" customWidth="1"/>
    <col min="6" max="6" width="15.71093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6.7109375" customWidth="1"/>
    <col min="14" max="14" width="14.85546875" customWidth="1"/>
    <col min="15" max="15" width="14.28515625" bestFit="1" customWidth="1"/>
    <col min="16" max="16" width="15" customWidth="1"/>
    <col min="17" max="21" width="12.5703125" bestFit="1" customWidth="1"/>
    <col min="22" max="22" width="10.5703125" bestFit="1" customWidth="1"/>
    <col min="23" max="23" width="13.5703125" bestFit="1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35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13" si="23">A7+7</f>
        <v>45857</v>
      </c>
      <c r="B8" s="7">
        <v>16478400.030000001</v>
      </c>
      <c r="C8" s="7">
        <v>14541171.43</v>
      </c>
      <c r="D8" s="7">
        <v>357146</v>
      </c>
      <c r="E8" s="7">
        <f t="shared" ref="E8" si="24">B8-C8-D8</f>
        <v>1580082.6000000015</v>
      </c>
      <c r="F8" s="7">
        <f>ROUND(E8*0.04,2)</f>
        <v>63203.3</v>
      </c>
      <c r="G8" s="7">
        <f t="shared" ref="G8" si="25">ROUND(E8*0,2)</f>
        <v>0</v>
      </c>
      <c r="H8" s="7">
        <f t="shared" ref="H8" si="26">E8-F8-G8</f>
        <v>1516879.3000000014</v>
      </c>
      <c r="I8" s="7">
        <f t="shared" ref="I8" si="27">ROUND(H8*0,2)</f>
        <v>0</v>
      </c>
      <c r="J8" s="7">
        <f t="shared" ref="J8" si="28">ROUND((I8*0.58)+((I8*0.42)*0.1),2)</f>
        <v>0</v>
      </c>
      <c r="K8" s="7">
        <f t="shared" ref="K8" si="29">ROUND((I8*0.42)*0.9,2)</f>
        <v>0</v>
      </c>
      <c r="L8" s="18">
        <f t="shared" ref="L8" si="30">IF(J8+K8=I8,H8-I8,"ERROR")</f>
        <v>1516879.3000000014</v>
      </c>
      <c r="M8" s="7">
        <f t="shared" ref="M8" si="31">ROUND(L8*0.465,2)</f>
        <v>705348.87</v>
      </c>
      <c r="N8" s="7">
        <f>ROUND(L8*0.3,2)+0.02</f>
        <v>455063.81</v>
      </c>
      <c r="O8" s="7">
        <f t="shared" ref="O8:O13" si="32">ROUND(L8*0.12,2)</f>
        <v>182025.52</v>
      </c>
      <c r="P8" s="7">
        <f t="shared" ref="P8:P13" si="33">ROUND(L8*0.07,2)</f>
        <v>106181.55</v>
      </c>
      <c r="Q8" s="7">
        <f t="shared" ref="Q8" si="34">ROUND(L8*0.01,2)</f>
        <v>15168.79</v>
      </c>
      <c r="R8" s="7">
        <f t="shared" ref="R8:R13" si="35">ROUND(L8*0.0075,2)</f>
        <v>11376.59</v>
      </c>
      <c r="S8" s="7">
        <f t="shared" ref="S8:S13" si="36">ROUND(L8*0.0075,2)</f>
        <v>11376.59</v>
      </c>
      <c r="T8" s="7">
        <f t="shared" ref="T8:T13" si="37">ROUND(L8*0.01,2)</f>
        <v>15168.79</v>
      </c>
      <c r="U8" s="7">
        <f t="shared" ref="U8:U13" si="38">ROUND(L8*0.01,2)</f>
        <v>15168.79</v>
      </c>
      <c r="V8" s="16">
        <f t="shared" ref="V8" si="39">E8/W8</f>
        <v>1591.2211480362553</v>
      </c>
      <c r="W8" s="8">
        <v>993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3"/>
        <v>45864</v>
      </c>
      <c r="B9" s="7">
        <v>16092197.9</v>
      </c>
      <c r="C9" s="7">
        <v>14328659.65</v>
      </c>
      <c r="D9" s="7">
        <v>331641</v>
      </c>
      <c r="E9" s="7">
        <f t="shared" ref="E9" si="40">B9-C9-D9</f>
        <v>1431897.25</v>
      </c>
      <c r="F9" s="7">
        <f>ROUND(E9*0.04,2)</f>
        <v>57275.89</v>
      </c>
      <c r="G9" s="7">
        <f t="shared" ref="G9" si="41">ROUND(E9*0,2)</f>
        <v>0</v>
      </c>
      <c r="H9" s="7">
        <f t="shared" ref="H9" si="42">E9-F9-G9</f>
        <v>1374621.36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1374621.36</v>
      </c>
      <c r="M9" s="7">
        <f t="shared" ref="M9" si="47">ROUND(L9*0.465,2)</f>
        <v>639198.93000000005</v>
      </c>
      <c r="N9" s="7">
        <f>ROUND(L9*0.3,2)+0.01</f>
        <v>412386.42</v>
      </c>
      <c r="O9" s="7">
        <f t="shared" si="32"/>
        <v>164954.56</v>
      </c>
      <c r="P9" s="7">
        <f t="shared" si="33"/>
        <v>96223.5</v>
      </c>
      <c r="Q9" s="7">
        <f t="shared" ref="Q9" si="48">ROUND(L9*0.01,2)</f>
        <v>13746.21</v>
      </c>
      <c r="R9" s="7">
        <f t="shared" si="35"/>
        <v>10309.66</v>
      </c>
      <c r="S9" s="7">
        <f t="shared" si="36"/>
        <v>10309.66</v>
      </c>
      <c r="T9" s="7">
        <f t="shared" si="37"/>
        <v>13746.21</v>
      </c>
      <c r="U9" s="7">
        <f t="shared" si="38"/>
        <v>13746.21</v>
      </c>
      <c r="V9" s="16">
        <f t="shared" ref="V9" si="49">E9/W9</f>
        <v>1440.5404929577464</v>
      </c>
      <c r="W9" s="8">
        <v>994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3"/>
        <v>45871</v>
      </c>
      <c r="B10" s="7">
        <v>16482660.189999999</v>
      </c>
      <c r="C10" s="7">
        <v>14730034.83</v>
      </c>
      <c r="D10" s="7">
        <v>338777</v>
      </c>
      <c r="E10" s="7">
        <f t="shared" ref="E10" si="50">B10-C10-D10</f>
        <v>1413848.3599999994</v>
      </c>
      <c r="F10" s="7">
        <f>ROUND(E10*0.04,2)-0.01</f>
        <v>56553.919999999998</v>
      </c>
      <c r="G10" s="7">
        <f t="shared" ref="G10" si="51">ROUND(E10*0,2)</f>
        <v>0</v>
      </c>
      <c r="H10" s="7">
        <f t="shared" ref="H10" si="52">E10-F10-G10</f>
        <v>1357294.4399999995</v>
      </c>
      <c r="I10" s="7">
        <f t="shared" ref="I10" si="53">ROUND(H10*0,2)</f>
        <v>0</v>
      </c>
      <c r="J10" s="7">
        <f t="shared" ref="J10" si="54">ROUND((I10*0.58)+((I10*0.42)*0.1),2)</f>
        <v>0</v>
      </c>
      <c r="K10" s="7">
        <f t="shared" ref="K10" si="55">ROUND((I10*0.42)*0.9,2)</f>
        <v>0</v>
      </c>
      <c r="L10" s="18">
        <f t="shared" ref="L10" si="56">IF(J10+K10=I10,H10-I10,"ERROR")</f>
        <v>1357294.4399999995</v>
      </c>
      <c r="M10" s="7">
        <f t="shared" ref="M10" si="57">ROUND(L10*0.465,2)</f>
        <v>631141.91</v>
      </c>
      <c r="N10" s="7">
        <f>ROUND(L10*0.3,2)+0.02</f>
        <v>407188.35000000003</v>
      </c>
      <c r="O10" s="7">
        <f t="shared" si="32"/>
        <v>162875.32999999999</v>
      </c>
      <c r="P10" s="7">
        <f t="shared" si="33"/>
        <v>95010.61</v>
      </c>
      <c r="Q10" s="7">
        <f t="shared" ref="Q10" si="58">ROUND(L10*0.01,2)</f>
        <v>13572.94</v>
      </c>
      <c r="R10" s="7">
        <f t="shared" si="35"/>
        <v>10179.709999999999</v>
      </c>
      <c r="S10" s="7">
        <f t="shared" si="36"/>
        <v>10179.709999999999</v>
      </c>
      <c r="T10" s="7">
        <f t="shared" si="37"/>
        <v>13572.94</v>
      </c>
      <c r="U10" s="7">
        <f t="shared" si="38"/>
        <v>13572.94</v>
      </c>
      <c r="V10" s="16">
        <f t="shared" ref="V10" si="59">E10/W10</f>
        <v>1413.8483599999995</v>
      </c>
      <c r="W10" s="8">
        <v>1000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3"/>
        <v>45878</v>
      </c>
      <c r="B11" s="7">
        <v>16105109.310000001</v>
      </c>
      <c r="C11" s="7">
        <v>14300517.649999999</v>
      </c>
      <c r="D11" s="7">
        <v>341132</v>
      </c>
      <c r="E11" s="7">
        <f t="shared" ref="E11" si="60">B11-C11-D11</f>
        <v>1463459.660000002</v>
      </c>
      <c r="F11" s="7">
        <f>ROUND(E11*0.04,2)</f>
        <v>58538.39</v>
      </c>
      <c r="G11" s="7">
        <f t="shared" ref="G11" si="61">ROUND(E11*0,2)</f>
        <v>0</v>
      </c>
      <c r="H11" s="7">
        <f t="shared" ref="H11" si="62">E11-F11-G11</f>
        <v>1404921.2700000021</v>
      </c>
      <c r="I11" s="7">
        <f t="shared" ref="I11" si="63">ROUND(H11*0,2)</f>
        <v>0</v>
      </c>
      <c r="J11" s="7">
        <f t="shared" ref="J11" si="64">ROUND((I11*0.58)+((I11*0.42)*0.1),2)</f>
        <v>0</v>
      </c>
      <c r="K11" s="7">
        <f t="shared" ref="K11" si="65">ROUND((I11*0.42)*0.9,2)</f>
        <v>0</v>
      </c>
      <c r="L11" s="18">
        <f t="shared" ref="L11" si="66">IF(J11+K11=I11,H11-I11,"ERROR")</f>
        <v>1404921.2700000021</v>
      </c>
      <c r="M11" s="7">
        <f t="shared" ref="M11" si="67">ROUND(L11*0.465,2)</f>
        <v>653288.39</v>
      </c>
      <c r="N11" s="7">
        <f>ROUND(L11*0.3,2)+0.01</f>
        <v>421476.39</v>
      </c>
      <c r="O11" s="7">
        <f t="shared" si="32"/>
        <v>168590.55</v>
      </c>
      <c r="P11" s="7">
        <f t="shared" si="33"/>
        <v>98344.49</v>
      </c>
      <c r="Q11" s="7">
        <f t="shared" ref="Q11" si="68">ROUND(L11*0.01,2)</f>
        <v>14049.21</v>
      </c>
      <c r="R11" s="7">
        <f t="shared" si="35"/>
        <v>10536.91</v>
      </c>
      <c r="S11" s="7">
        <f t="shared" si="36"/>
        <v>10536.91</v>
      </c>
      <c r="T11" s="7">
        <f t="shared" si="37"/>
        <v>14049.21</v>
      </c>
      <c r="U11" s="7">
        <f t="shared" si="38"/>
        <v>14049.21</v>
      </c>
      <c r="V11" s="16">
        <f t="shared" ref="V11" si="69">E11/W11</f>
        <v>1466.3924448897815</v>
      </c>
      <c r="W11" s="8">
        <v>998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3"/>
        <v>45885</v>
      </c>
      <c r="B12" s="7">
        <v>16132967.800000001</v>
      </c>
      <c r="C12" s="7">
        <v>14338936.68</v>
      </c>
      <c r="D12" s="7">
        <v>344484</v>
      </c>
      <c r="E12" s="7">
        <f t="shared" ref="E12" si="70">B12-C12-D12</f>
        <v>1449547.120000001</v>
      </c>
      <c r="F12" s="7">
        <f>ROUND(E12*0.04,2)+0.01</f>
        <v>57981.89</v>
      </c>
      <c r="G12" s="7">
        <f t="shared" ref="G12" si="71">ROUND(E12*0,2)</f>
        <v>0</v>
      </c>
      <c r="H12" s="7">
        <f t="shared" ref="H12" si="72">E12-F12-G12</f>
        <v>1391565.2300000011</v>
      </c>
      <c r="I12" s="7">
        <f t="shared" ref="I12" si="73">ROUND(H12*0,2)</f>
        <v>0</v>
      </c>
      <c r="J12" s="7">
        <f t="shared" ref="J12" si="74">ROUND((I12*0.58)+((I12*0.42)*0.1),2)</f>
        <v>0</v>
      </c>
      <c r="K12" s="7">
        <f t="shared" ref="K12" si="75">ROUND((I12*0.42)*0.9,2)</f>
        <v>0</v>
      </c>
      <c r="L12" s="18">
        <f t="shared" ref="L12" si="76">IF(J12+K12=I12,H12-I12,"ERROR")</f>
        <v>1391565.2300000011</v>
      </c>
      <c r="M12" s="7">
        <f t="shared" ref="M12" si="77">ROUND(L12*0.465,2)</f>
        <v>647077.82999999996</v>
      </c>
      <c r="N12" s="7">
        <f>ROUND(L12*0.3,2)</f>
        <v>417469.57</v>
      </c>
      <c r="O12" s="7">
        <f t="shared" si="32"/>
        <v>166987.82999999999</v>
      </c>
      <c r="P12" s="7">
        <f t="shared" si="33"/>
        <v>97409.57</v>
      </c>
      <c r="Q12" s="7">
        <f t="shared" ref="Q12" si="78">ROUND(L12*0.01,2)</f>
        <v>13915.65</v>
      </c>
      <c r="R12" s="7">
        <f t="shared" si="35"/>
        <v>10436.74</v>
      </c>
      <c r="S12" s="7">
        <f t="shared" si="36"/>
        <v>10436.74</v>
      </c>
      <c r="T12" s="7">
        <f t="shared" si="37"/>
        <v>13915.65</v>
      </c>
      <c r="U12" s="7">
        <f t="shared" si="38"/>
        <v>13915.65</v>
      </c>
      <c r="V12" s="16">
        <f t="shared" ref="V12" si="79">E12/W12</f>
        <v>1450.9981181181192</v>
      </c>
      <c r="W12" s="8">
        <v>999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3"/>
        <v>45892</v>
      </c>
      <c r="B13" s="7">
        <v>16760764.029999997</v>
      </c>
      <c r="C13" s="7">
        <v>14923530.33</v>
      </c>
      <c r="D13" s="7">
        <v>339346</v>
      </c>
      <c r="E13" s="7">
        <f t="shared" ref="E13" si="80">B13-C13-D13</f>
        <v>1497887.6999999974</v>
      </c>
      <c r="F13" s="7">
        <f>ROUND(E13*0.04,2)</f>
        <v>59915.51</v>
      </c>
      <c r="G13" s="7">
        <f t="shared" ref="G13" si="81">ROUND(E13*0,2)</f>
        <v>0</v>
      </c>
      <c r="H13" s="7">
        <f t="shared" ref="H13" si="82">E13-F13-G13</f>
        <v>1437972.1899999974</v>
      </c>
      <c r="I13" s="7">
        <f t="shared" ref="I13" si="83">ROUND(H13*0,2)</f>
        <v>0</v>
      </c>
      <c r="J13" s="7">
        <f t="shared" ref="J13" si="84">ROUND((I13*0.58)+((I13*0.42)*0.1),2)</f>
        <v>0</v>
      </c>
      <c r="K13" s="7">
        <f t="shared" ref="K13" si="85">ROUND((I13*0.42)*0.9,2)</f>
        <v>0</v>
      </c>
      <c r="L13" s="18">
        <f t="shared" ref="L13" si="86">IF(J13+K13=I13,H13-I13,"ERROR")</f>
        <v>1437972.1899999974</v>
      </c>
      <c r="M13" s="7">
        <f t="shared" ref="M13" si="87">ROUND(L13*0.465,2)</f>
        <v>668657.06999999995</v>
      </c>
      <c r="N13" s="7">
        <f>ROUND(L13*0.3,2)+0.01</f>
        <v>431391.67</v>
      </c>
      <c r="O13" s="7">
        <f t="shared" si="32"/>
        <v>172556.66</v>
      </c>
      <c r="P13" s="7">
        <f t="shared" si="33"/>
        <v>100658.05</v>
      </c>
      <c r="Q13" s="7">
        <f t="shared" ref="Q13" si="88">ROUND(L13*0.01,2)</f>
        <v>14379.72</v>
      </c>
      <c r="R13" s="7">
        <f t="shared" si="35"/>
        <v>10784.79</v>
      </c>
      <c r="S13" s="7">
        <f t="shared" si="36"/>
        <v>10784.79</v>
      </c>
      <c r="T13" s="7">
        <f t="shared" si="37"/>
        <v>14379.72</v>
      </c>
      <c r="U13" s="7">
        <f t="shared" si="38"/>
        <v>14379.72</v>
      </c>
      <c r="V13" s="16">
        <f t="shared" ref="V13" si="89">E13/W13</f>
        <v>1496.391308691306</v>
      </c>
      <c r="W13" s="8">
        <v>1001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ref="A14:A36" si="90">A13+7</f>
        <v>45899</v>
      </c>
      <c r="B14" s="7">
        <v>16464004.02</v>
      </c>
      <c r="C14" s="7">
        <v>14580122.749999998</v>
      </c>
      <c r="D14" s="7">
        <v>353357</v>
      </c>
      <c r="E14" s="7">
        <f t="shared" ref="E14" si="91">B14-C14-D14</f>
        <v>1530524.2700000014</v>
      </c>
      <c r="F14" s="7">
        <f>ROUND(E14*0.04,2)-0.01</f>
        <v>61220.959999999999</v>
      </c>
      <c r="G14" s="7">
        <f t="shared" ref="G14" si="92">ROUND(E14*0,2)</f>
        <v>0</v>
      </c>
      <c r="H14" s="7">
        <f t="shared" ref="H14" si="93">E14-F14-G14</f>
        <v>1469303.3100000015</v>
      </c>
      <c r="I14" s="7">
        <f t="shared" ref="I14" si="94">ROUND(H14*0,2)</f>
        <v>0</v>
      </c>
      <c r="J14" s="7">
        <f t="shared" ref="J14" si="95">ROUND((I14*0.58)+((I14*0.42)*0.1),2)</f>
        <v>0</v>
      </c>
      <c r="K14" s="7">
        <f t="shared" ref="K14" si="96">ROUND((I14*0.42)*0.9,2)</f>
        <v>0</v>
      </c>
      <c r="L14" s="18">
        <f t="shared" ref="L14" si="97">IF(J14+K14=I14,H14-I14,"ERROR")</f>
        <v>1469303.3100000015</v>
      </c>
      <c r="M14" s="7">
        <f t="shared" ref="M14" si="98">ROUND(L14*0.465,2)</f>
        <v>683226.04</v>
      </c>
      <c r="N14" s="7">
        <f>ROUND(L14*0.3,2)+0.02</f>
        <v>440791.01</v>
      </c>
      <c r="O14" s="7">
        <f t="shared" ref="O14" si="99">ROUND(L14*0.12,2)</f>
        <v>176316.4</v>
      </c>
      <c r="P14" s="7">
        <f t="shared" ref="P14" si="100">ROUND(L14*0.07,2)</f>
        <v>102851.23</v>
      </c>
      <c r="Q14" s="7">
        <f t="shared" ref="Q14" si="101">ROUND(L14*0.01,2)</f>
        <v>14693.03</v>
      </c>
      <c r="R14" s="7">
        <f t="shared" ref="R14" si="102">ROUND(L14*0.0075,2)</f>
        <v>11019.77</v>
      </c>
      <c r="S14" s="7">
        <f t="shared" ref="S14" si="103">ROUND(L14*0.0075,2)</f>
        <v>11019.77</v>
      </c>
      <c r="T14" s="7">
        <f t="shared" ref="T14" si="104">ROUND(L14*0.01,2)</f>
        <v>14693.03</v>
      </c>
      <c r="U14" s="7">
        <f t="shared" ref="U14" si="105">ROUND(L14*0.01,2)</f>
        <v>14693.03</v>
      </c>
      <c r="V14" s="16">
        <f t="shared" ref="V14" si="106">E14/W14</f>
        <v>1533.591452905813</v>
      </c>
      <c r="W14" s="8">
        <v>998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90"/>
        <v>45906</v>
      </c>
      <c r="B15" s="7">
        <v>18370111.219999999</v>
      </c>
      <c r="C15" s="7">
        <v>16283467.27</v>
      </c>
      <c r="D15" s="7">
        <v>379637</v>
      </c>
      <c r="E15" s="7">
        <f t="shared" ref="E15" si="107">B15-C15-D15</f>
        <v>1707006.9499999993</v>
      </c>
      <c r="F15" s="7">
        <f>ROUND(E15*0.04,2)</f>
        <v>68280.28</v>
      </c>
      <c r="G15" s="7">
        <f t="shared" ref="G15" si="108">ROUND(E15*0,2)</f>
        <v>0</v>
      </c>
      <c r="H15" s="7">
        <f t="shared" ref="H15" si="109">E15-F15-G15</f>
        <v>1638726.6699999992</v>
      </c>
      <c r="I15" s="7">
        <f t="shared" ref="I15" si="110">ROUND(H15*0,2)</f>
        <v>0</v>
      </c>
      <c r="J15" s="7">
        <f t="shared" ref="J15" si="111">ROUND((I15*0.58)+((I15*0.42)*0.1),2)</f>
        <v>0</v>
      </c>
      <c r="K15" s="7">
        <f t="shared" ref="K15" si="112">ROUND((I15*0.42)*0.9,2)</f>
        <v>0</v>
      </c>
      <c r="L15" s="18">
        <f t="shared" ref="L15" si="113">IF(J15+K15=I15,H15-I15,"ERROR")</f>
        <v>1638726.6699999992</v>
      </c>
      <c r="M15" s="7">
        <f t="shared" ref="M15" si="114">ROUND(L15*0.465,2)</f>
        <v>762007.9</v>
      </c>
      <c r="N15" s="7">
        <f>ROUND(L15*0.3,2)-0.01</f>
        <v>491617.99</v>
      </c>
      <c r="O15" s="7">
        <f t="shared" ref="O15" si="115">ROUND(L15*0.12,2)</f>
        <v>196647.2</v>
      </c>
      <c r="P15" s="7">
        <f t="shared" ref="P15" si="116">ROUND(L15*0.07,2)</f>
        <v>114710.87</v>
      </c>
      <c r="Q15" s="7">
        <f t="shared" ref="Q15" si="117">ROUND(L15*0.01,2)</f>
        <v>16387.27</v>
      </c>
      <c r="R15" s="7">
        <f t="shared" ref="R15" si="118">ROUND(L15*0.0075,2)</f>
        <v>12290.45</v>
      </c>
      <c r="S15" s="7">
        <f t="shared" ref="S15" si="119">ROUND(L15*0.0075,2)</f>
        <v>12290.45</v>
      </c>
      <c r="T15" s="7">
        <f t="shared" ref="T15" si="120">ROUND(L15*0.01,2)</f>
        <v>16387.27</v>
      </c>
      <c r="U15" s="7">
        <f t="shared" ref="U15" si="121">ROUND(L15*0.01,2)</f>
        <v>16387.27</v>
      </c>
      <c r="V15" s="16">
        <f t="shared" ref="V15" si="122">E15/W15</f>
        <v>1703.5997504990012</v>
      </c>
      <c r="W15" s="8">
        <v>1002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90"/>
        <v>45913</v>
      </c>
      <c r="B16" s="7">
        <v>13698591.370000001</v>
      </c>
      <c r="C16" s="7">
        <v>12158524.309999999</v>
      </c>
      <c r="D16" s="7">
        <v>297111</v>
      </c>
      <c r="E16" s="7">
        <f t="shared" ref="E16" si="123">B16-C16-D16</f>
        <v>1242956.0600000024</v>
      </c>
      <c r="F16" s="7">
        <f>ROUND(E16*0.04,2)</f>
        <v>49718.239999999998</v>
      </c>
      <c r="G16" s="7">
        <f t="shared" ref="G16" si="124">ROUND(E16*0,2)</f>
        <v>0</v>
      </c>
      <c r="H16" s="7">
        <f t="shared" ref="H16" si="125">E16-F16-G16</f>
        <v>1193237.8200000024</v>
      </c>
      <c r="I16" s="7">
        <f t="shared" ref="I16" si="126">ROUND(H16*0,2)</f>
        <v>0</v>
      </c>
      <c r="J16" s="7">
        <f t="shared" ref="J16" si="127">ROUND((I16*0.58)+((I16*0.42)*0.1),2)</f>
        <v>0</v>
      </c>
      <c r="K16" s="7">
        <f t="shared" ref="K16" si="128">ROUND((I16*0.42)*0.9,2)</f>
        <v>0</v>
      </c>
      <c r="L16" s="18">
        <f t="shared" ref="L16" si="129">IF(J16+K16=I16,H16-I16,"ERROR")</f>
        <v>1193237.8200000024</v>
      </c>
      <c r="M16" s="7">
        <f t="shared" ref="M16" si="130">ROUND(L16*0.465,2)</f>
        <v>554855.59</v>
      </c>
      <c r="N16" s="7">
        <f>ROUND(L16*0.3,2)-0.01</f>
        <v>357971.33999999997</v>
      </c>
      <c r="O16" s="7">
        <f t="shared" ref="O16" si="131">ROUND(L16*0.12,2)</f>
        <v>143188.54</v>
      </c>
      <c r="P16" s="7">
        <f t="shared" ref="P16" si="132">ROUND(L16*0.07,2)</f>
        <v>83526.649999999994</v>
      </c>
      <c r="Q16" s="7">
        <f t="shared" ref="Q16" si="133">ROUND(L16*0.01,2)</f>
        <v>11932.38</v>
      </c>
      <c r="R16" s="7">
        <f t="shared" ref="R16" si="134">ROUND(L16*0.0075,2)</f>
        <v>8949.2800000000007</v>
      </c>
      <c r="S16" s="7">
        <f t="shared" ref="S16" si="135">ROUND(L16*0.0075,2)</f>
        <v>8949.2800000000007</v>
      </c>
      <c r="T16" s="7">
        <f t="shared" ref="T16" si="136">ROUND(L16*0.01,2)</f>
        <v>11932.38</v>
      </c>
      <c r="U16" s="7">
        <f t="shared" ref="U16" si="137">ROUND(L16*0.01,2)</f>
        <v>11932.38</v>
      </c>
      <c r="V16" s="16">
        <f t="shared" ref="V16" si="138">E16/W16</f>
        <v>1246.6961484453384</v>
      </c>
      <c r="W16" s="8">
        <v>997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90"/>
        <v>45920</v>
      </c>
      <c r="B17" s="7">
        <v>17003174.169999998</v>
      </c>
      <c r="C17" s="7">
        <v>15101436.459999999</v>
      </c>
      <c r="D17" s="7">
        <v>314019</v>
      </c>
      <c r="E17" s="7">
        <f t="shared" ref="E17" si="139">B17-C17-D17</f>
        <v>1587718.709999999</v>
      </c>
      <c r="F17" s="7">
        <f>ROUND(E17*0.04,2)-0.01</f>
        <v>63508.74</v>
      </c>
      <c r="G17" s="7">
        <f t="shared" ref="G17" si="140">ROUND(E17*0,2)</f>
        <v>0</v>
      </c>
      <c r="H17" s="7">
        <f t="shared" ref="H17" si="141">E17-F17-G17</f>
        <v>1524209.969999999</v>
      </c>
      <c r="I17" s="7">
        <f t="shared" ref="I17" si="142">ROUND(H17*0,2)</f>
        <v>0</v>
      </c>
      <c r="J17" s="7">
        <f t="shared" ref="J17" si="143">ROUND((I17*0.58)+((I17*0.42)*0.1),2)</f>
        <v>0</v>
      </c>
      <c r="K17" s="7">
        <f t="shared" ref="K17" si="144">ROUND((I17*0.42)*0.9,2)</f>
        <v>0</v>
      </c>
      <c r="L17" s="18">
        <f t="shared" ref="L17" si="145">IF(J17+K17=I17,H17-I17,"ERROR")</f>
        <v>1524209.969999999</v>
      </c>
      <c r="M17" s="7">
        <f t="shared" ref="M17" si="146">ROUND(L17*0.465,2)</f>
        <v>708757.64</v>
      </c>
      <c r="N17" s="7">
        <f>ROUND(L17*0.3,2)</f>
        <v>457262.99</v>
      </c>
      <c r="O17" s="7">
        <f t="shared" ref="O17" si="147">ROUND(L17*0.12,2)</f>
        <v>182905.2</v>
      </c>
      <c r="P17" s="7">
        <f t="shared" ref="P17" si="148">ROUND(L17*0.07,2)</f>
        <v>106694.7</v>
      </c>
      <c r="Q17" s="7">
        <f t="shared" ref="Q17" si="149">ROUND(L17*0.01,2)</f>
        <v>15242.1</v>
      </c>
      <c r="R17" s="7">
        <f t="shared" ref="R17" si="150">ROUND(L17*0.0075,2)</f>
        <v>11431.57</v>
      </c>
      <c r="S17" s="7">
        <f t="shared" ref="S17" si="151">ROUND(L17*0.0075,2)</f>
        <v>11431.57</v>
      </c>
      <c r="T17" s="7">
        <f t="shared" ref="T17" si="152">ROUND(L17*0.01,2)</f>
        <v>15242.1</v>
      </c>
      <c r="U17" s="7">
        <f t="shared" ref="U17" si="153">ROUND(L17*0.01,2)</f>
        <v>15242.1</v>
      </c>
      <c r="V17" s="16">
        <f t="shared" ref="V17" si="154">E17/W17</f>
        <v>1595.6971959798984</v>
      </c>
      <c r="W17" s="8">
        <v>995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90"/>
        <v>45927</v>
      </c>
      <c r="B18" s="7">
        <v>15339383.970000001</v>
      </c>
      <c r="C18" s="7">
        <v>13631555.290000001</v>
      </c>
      <c r="D18" s="7">
        <v>308993</v>
      </c>
      <c r="E18" s="7">
        <f t="shared" ref="E18" si="155">B18-C18-D18</f>
        <v>1398835.6799999997</v>
      </c>
      <c r="F18" s="7">
        <f>ROUND(E18*0.04,2)+0.01</f>
        <v>55953.440000000002</v>
      </c>
      <c r="G18" s="7">
        <f t="shared" ref="G18" si="156">ROUND(E18*0,2)</f>
        <v>0</v>
      </c>
      <c r="H18" s="7">
        <f t="shared" ref="H18" si="157">E18-F18-G18</f>
        <v>1342882.2399999998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1342882.2399999998</v>
      </c>
      <c r="M18" s="7">
        <f t="shared" ref="M18" si="162">ROUND(L18*0.465,2)</f>
        <v>624440.24</v>
      </c>
      <c r="N18" s="7">
        <f>ROUND(L18*0.3,2)</f>
        <v>402864.67</v>
      </c>
      <c r="O18" s="7">
        <f t="shared" ref="O18" si="163">ROUND(L18*0.12,2)</f>
        <v>161145.87</v>
      </c>
      <c r="P18" s="7">
        <f t="shared" ref="P18" si="164">ROUND(L18*0.07,2)</f>
        <v>94001.76</v>
      </c>
      <c r="Q18" s="7">
        <f t="shared" ref="Q18" si="165">ROUND(L18*0.01,2)</f>
        <v>13428.82</v>
      </c>
      <c r="R18" s="7">
        <f t="shared" ref="R18" si="166">ROUND(L18*0.0075,2)</f>
        <v>10071.620000000001</v>
      </c>
      <c r="S18" s="7">
        <f t="shared" ref="S18" si="167">ROUND(L18*0.0075,2)</f>
        <v>10071.620000000001</v>
      </c>
      <c r="T18" s="7">
        <f t="shared" ref="T18" si="168">ROUND(L18*0.01,2)</f>
        <v>13428.82</v>
      </c>
      <c r="U18" s="7">
        <f t="shared" ref="U18" si="169">ROUND(L18*0.01,2)</f>
        <v>13428.82</v>
      </c>
      <c r="V18" s="16">
        <f t="shared" ref="V18" si="170">E18/W18</f>
        <v>1403.0448144433296</v>
      </c>
      <c r="W18" s="8">
        <v>997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90"/>
        <v>45934</v>
      </c>
      <c r="B19" s="7">
        <v>14884867.32</v>
      </c>
      <c r="C19" s="7">
        <v>13208330.439999999</v>
      </c>
      <c r="D19" s="7">
        <v>297125</v>
      </c>
      <c r="E19" s="7">
        <f t="shared" ref="E19" si="171">B19-C19-D19</f>
        <v>1379411.8800000008</v>
      </c>
      <c r="F19" s="7">
        <f>ROUND(E19*0.04,2)-0.01</f>
        <v>55176.47</v>
      </c>
      <c r="G19" s="7">
        <f t="shared" ref="G19" si="172">ROUND(E19*0,2)</f>
        <v>0</v>
      </c>
      <c r="H19" s="7">
        <f t="shared" ref="H19" si="173">E19-F19-G19</f>
        <v>1324235.4100000008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1324235.4100000008</v>
      </c>
      <c r="M19" s="7">
        <f t="shared" ref="M19" si="178">ROUND(L19*0.465,2)</f>
        <v>615769.47</v>
      </c>
      <c r="N19" s="7">
        <f>ROUND(L19*0.3,2)</f>
        <v>397270.62</v>
      </c>
      <c r="O19" s="7">
        <f t="shared" ref="O19" si="179">ROUND(L19*0.12,2)</f>
        <v>158908.25</v>
      </c>
      <c r="P19" s="7">
        <f t="shared" ref="P19" si="180">ROUND(L19*0.07,2)</f>
        <v>92696.48</v>
      </c>
      <c r="Q19" s="7">
        <f t="shared" ref="Q19" si="181">ROUND(L19*0.01,2)</f>
        <v>13242.35</v>
      </c>
      <c r="R19" s="7">
        <f t="shared" ref="R19" si="182">ROUND(L19*0.0075,2)</f>
        <v>9931.77</v>
      </c>
      <c r="S19" s="7">
        <f t="shared" ref="S19" si="183">ROUND(L19*0.0075,2)</f>
        <v>9931.77</v>
      </c>
      <c r="T19" s="7">
        <f t="shared" ref="T19" si="184">ROUND(L19*0.01,2)</f>
        <v>13242.35</v>
      </c>
      <c r="U19" s="7">
        <f t="shared" ref="U19" si="185">ROUND(L19*0.01,2)</f>
        <v>13242.35</v>
      </c>
      <c r="V19" s="16">
        <f t="shared" ref="V19" si="186">E19/W19</f>
        <v>1378.033846153847</v>
      </c>
      <c r="W19" s="8">
        <v>1001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90"/>
        <v>45941</v>
      </c>
      <c r="B20" s="7">
        <v>15125998.950000001</v>
      </c>
      <c r="C20" s="7">
        <v>13610548.83</v>
      </c>
      <c r="D20" s="7">
        <v>298505</v>
      </c>
      <c r="E20" s="7">
        <f t="shared" ref="E20" si="187">B20-C20-D20</f>
        <v>1216945.120000001</v>
      </c>
      <c r="F20" s="7">
        <f>ROUND(E20*0.04,2)+0.01</f>
        <v>48677.810000000005</v>
      </c>
      <c r="G20" s="7">
        <f t="shared" ref="G20" si="188">ROUND(E20*0,2)</f>
        <v>0</v>
      </c>
      <c r="H20" s="7">
        <f t="shared" ref="H20" si="189">E20-F20-G20</f>
        <v>1168267.310000001</v>
      </c>
      <c r="I20" s="7">
        <f t="shared" ref="I20" si="190">ROUND(H20*0,2)</f>
        <v>0</v>
      </c>
      <c r="J20" s="7">
        <f t="shared" ref="J20" si="191">ROUND((I20*0.58)+((I20*0.42)*0.1),2)</f>
        <v>0</v>
      </c>
      <c r="K20" s="7">
        <f t="shared" ref="K20" si="192">ROUND((I20*0.42)*0.9,2)</f>
        <v>0</v>
      </c>
      <c r="L20" s="18">
        <f t="shared" ref="L20" si="193">IF(J20+K20=I20,H20-I20,"ERROR")</f>
        <v>1168267.310000001</v>
      </c>
      <c r="M20" s="7">
        <f t="shared" ref="M20" si="194">ROUND(L20*0.465,2)</f>
        <v>543244.30000000005</v>
      </c>
      <c r="N20" s="7">
        <f>ROUND(L20*0.3,2)+0.02</f>
        <v>350480.21</v>
      </c>
      <c r="O20" s="7">
        <f t="shared" ref="O20" si="195">ROUND(L20*0.12,2)</f>
        <v>140192.07999999999</v>
      </c>
      <c r="P20" s="7">
        <f t="shared" ref="P20" si="196">ROUND(L20*0.07,2)</f>
        <v>81778.710000000006</v>
      </c>
      <c r="Q20" s="7">
        <f t="shared" ref="Q20" si="197">ROUND(L20*0.01,2)</f>
        <v>11682.67</v>
      </c>
      <c r="R20" s="7">
        <f t="shared" ref="R20" si="198">ROUND(L20*0.0075,2)</f>
        <v>8762</v>
      </c>
      <c r="S20" s="7">
        <f t="shared" ref="S20" si="199">ROUND(L20*0.0075,2)</f>
        <v>8762</v>
      </c>
      <c r="T20" s="7">
        <f t="shared" ref="T20" si="200">ROUND(L20*0.01,2)</f>
        <v>11682.67</v>
      </c>
      <c r="U20" s="7">
        <f t="shared" ref="U20" si="201">ROUND(L20*0.01,2)</f>
        <v>11682.67</v>
      </c>
      <c r="V20" s="16">
        <f t="shared" ref="V20" si="202">E20/W20</f>
        <v>1224.290865191148</v>
      </c>
      <c r="W20" s="8">
        <v>994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90"/>
        <v>45948</v>
      </c>
      <c r="B21" s="7">
        <v>14869326.490000002</v>
      </c>
      <c r="C21" s="7">
        <v>13165517.23</v>
      </c>
      <c r="D21" s="7">
        <v>317858</v>
      </c>
      <c r="E21" s="7">
        <f t="shared" ref="E21" si="203">B21-C21-D21</f>
        <v>1385951.2600000016</v>
      </c>
      <c r="F21" s="7">
        <f>ROUND(E21*0.04,2)-0.01</f>
        <v>55438.04</v>
      </c>
      <c r="G21" s="7">
        <f t="shared" ref="G21" si="204">ROUND(E21*0,2)</f>
        <v>0</v>
      </c>
      <c r="H21" s="7">
        <f t="shared" ref="H21" si="205">E21-F21-G21</f>
        <v>1330513.2200000016</v>
      </c>
      <c r="I21" s="7">
        <f t="shared" ref="I21" si="206">ROUND(H21*0,2)</f>
        <v>0</v>
      </c>
      <c r="J21" s="7">
        <f t="shared" ref="J21" si="207">ROUND((I21*0.58)+((I21*0.42)*0.1),2)</f>
        <v>0</v>
      </c>
      <c r="K21" s="7">
        <f t="shared" ref="K21" si="208">ROUND((I21*0.42)*0.9,2)</f>
        <v>0</v>
      </c>
      <c r="L21" s="18">
        <f t="shared" ref="L21" si="209">IF(J21+K21=I21,H21-I21,"ERROR")</f>
        <v>1330513.2200000016</v>
      </c>
      <c r="M21" s="7">
        <f t="shared" ref="M21" si="210">ROUND(L21*0.465,2)</f>
        <v>618688.65</v>
      </c>
      <c r="N21" s="7">
        <f>ROUND(L21*0.3,2)-0.01</f>
        <v>399153.95999999996</v>
      </c>
      <c r="O21" s="7">
        <f t="shared" ref="O21" si="211">ROUND(L21*0.12,2)</f>
        <v>159661.59</v>
      </c>
      <c r="P21" s="7">
        <f t="shared" ref="P21" si="212">ROUND(L21*0.07,2)</f>
        <v>93135.93</v>
      </c>
      <c r="Q21" s="7">
        <f t="shared" ref="Q21" si="213">ROUND(L21*0.01,2)</f>
        <v>13305.13</v>
      </c>
      <c r="R21" s="7">
        <f t="shared" ref="R21" si="214">ROUND(L21*0.0075,2)</f>
        <v>9978.85</v>
      </c>
      <c r="S21" s="7">
        <f t="shared" ref="S21" si="215">ROUND(L21*0.0075,2)</f>
        <v>9978.85</v>
      </c>
      <c r="T21" s="7">
        <f t="shared" ref="T21" si="216">ROUND(L21*0.01,2)</f>
        <v>13305.13</v>
      </c>
      <c r="U21" s="7">
        <f t="shared" ref="U21" si="217">ROUND(L21*0.01,2)</f>
        <v>13305.13</v>
      </c>
      <c r="V21" s="16">
        <f t="shared" ref="V21" si="218">E21/W21</f>
        <v>1395.7213091641506</v>
      </c>
      <c r="W21" s="8">
        <v>993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 t="shared" si="90"/>
        <v>45955</v>
      </c>
      <c r="B22" s="7">
        <v>15321951.57</v>
      </c>
      <c r="C22" s="7">
        <v>13510722.749999998</v>
      </c>
      <c r="D22" s="7">
        <v>316522</v>
      </c>
      <c r="E22" s="7">
        <f t="shared" ref="E22" si="219">B22-C22-D22</f>
        <v>1494706.8200000022</v>
      </c>
      <c r="F22" s="7">
        <f>ROUND(E22*0.04,2)</f>
        <v>59788.27</v>
      </c>
      <c r="G22" s="7">
        <f t="shared" ref="G22" si="220">ROUND(E22*0,2)</f>
        <v>0</v>
      </c>
      <c r="H22" s="7">
        <f t="shared" ref="H22" si="221">E22-F22-G22</f>
        <v>1434918.5500000021</v>
      </c>
      <c r="I22" s="7">
        <f t="shared" ref="I22" si="222">ROUND(H22*0,2)</f>
        <v>0</v>
      </c>
      <c r="J22" s="7">
        <f t="shared" ref="J22" si="223">ROUND((I22*0.58)+((I22*0.42)*0.1),2)</f>
        <v>0</v>
      </c>
      <c r="K22" s="7">
        <f t="shared" ref="K22" si="224">ROUND((I22*0.42)*0.9,2)</f>
        <v>0</v>
      </c>
      <c r="L22" s="18">
        <f t="shared" ref="L22" si="225">IF(J22+K22=I22,H22-I22,"ERROR")</f>
        <v>1434918.5500000021</v>
      </c>
      <c r="M22" s="7">
        <f t="shared" ref="M22" si="226">ROUND(L22*0.465,2)</f>
        <v>667237.13</v>
      </c>
      <c r="N22" s="7">
        <f>ROUND(L22*0.3,2)-0.03</f>
        <v>430475.54</v>
      </c>
      <c r="O22" s="7">
        <f t="shared" ref="O22" si="227">ROUND(L22*0.12,2)</f>
        <v>172190.23</v>
      </c>
      <c r="P22" s="7">
        <f t="shared" ref="P22" si="228">ROUND(L22*0.07,2)</f>
        <v>100444.3</v>
      </c>
      <c r="Q22" s="7">
        <f t="shared" ref="Q22" si="229">ROUND(L22*0.01,2)</f>
        <v>14349.19</v>
      </c>
      <c r="R22" s="7">
        <f t="shared" ref="R22" si="230">ROUND(L22*0.0075,2)</f>
        <v>10761.89</v>
      </c>
      <c r="S22" s="7">
        <f t="shared" ref="S22" si="231">ROUND(L22*0.0075,2)</f>
        <v>10761.89</v>
      </c>
      <c r="T22" s="7">
        <f t="shared" ref="T22" si="232">ROUND(L22*0.01,2)</f>
        <v>14349.19</v>
      </c>
      <c r="U22" s="7">
        <f t="shared" ref="U22" si="233">ROUND(L22*0.01,2)</f>
        <v>14349.19</v>
      </c>
      <c r="V22" s="16">
        <f t="shared" ref="V22" si="234">E22/W22</f>
        <v>1500.7096586345403</v>
      </c>
      <c r="W22" s="8">
        <v>996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 t="shared" si="90"/>
        <v>45962</v>
      </c>
      <c r="B23" s="7">
        <v>14637403.399999999</v>
      </c>
      <c r="C23" s="7">
        <v>12926041.609999998</v>
      </c>
      <c r="D23" s="7">
        <v>307150</v>
      </c>
      <c r="E23" s="7">
        <f t="shared" ref="E23" si="235">B23-C23-D23</f>
        <v>1404211.790000001</v>
      </c>
      <c r="F23" s="7">
        <f>ROUND(E23*0.04,2)+0.01</f>
        <v>56168.480000000003</v>
      </c>
      <c r="G23" s="7">
        <f t="shared" ref="G23" si="236">ROUND(E23*0,2)</f>
        <v>0</v>
      </c>
      <c r="H23" s="7">
        <f t="shared" ref="H23" si="237">E23-F23-G23</f>
        <v>1348043.310000001</v>
      </c>
      <c r="I23" s="7">
        <f t="shared" ref="I23" si="238">ROUND(H23*0,2)</f>
        <v>0</v>
      </c>
      <c r="J23" s="7">
        <f t="shared" ref="J23" si="239">ROUND((I23*0.58)+((I23*0.42)*0.1),2)</f>
        <v>0</v>
      </c>
      <c r="K23" s="7">
        <f t="shared" ref="K23" si="240">ROUND((I23*0.42)*0.9,2)</f>
        <v>0</v>
      </c>
      <c r="L23" s="18">
        <f t="shared" ref="L23" si="241">IF(J23+K23=I23,H23-I23,"ERROR")</f>
        <v>1348043.310000001</v>
      </c>
      <c r="M23" s="7">
        <f t="shared" ref="M23" si="242">ROUND(L23*0.465,2)</f>
        <v>626840.14</v>
      </c>
      <c r="N23" s="7">
        <f>ROUND(L23*0.3,2)+0.02</f>
        <v>404413.01</v>
      </c>
      <c r="O23" s="7">
        <f t="shared" ref="O23" si="243">ROUND(L23*0.12,2)</f>
        <v>161765.20000000001</v>
      </c>
      <c r="P23" s="7">
        <f t="shared" ref="P23" si="244">ROUND(L23*0.07,2)</f>
        <v>94363.03</v>
      </c>
      <c r="Q23" s="7">
        <f t="shared" ref="Q23" si="245">ROUND(L23*0.01,2)</f>
        <v>13480.43</v>
      </c>
      <c r="R23" s="7">
        <f t="shared" ref="R23" si="246">ROUND(L23*0.0075,2)</f>
        <v>10110.32</v>
      </c>
      <c r="S23" s="7">
        <f t="shared" ref="S23" si="247">ROUND(L23*0.0075,2)</f>
        <v>10110.32</v>
      </c>
      <c r="T23" s="7">
        <f t="shared" ref="T23" si="248">ROUND(L23*0.01,2)</f>
        <v>13480.43</v>
      </c>
      <c r="U23" s="7">
        <f t="shared" ref="U23" si="249">ROUND(L23*0.01,2)</f>
        <v>13480.43</v>
      </c>
      <c r="V23" s="16">
        <f t="shared" ref="V23" si="250">E23/W23</f>
        <v>1419.8299191102133</v>
      </c>
      <c r="W23" s="8">
        <v>989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 t="shared" si="90"/>
        <v>45969</v>
      </c>
      <c r="B24" s="7">
        <v>14358941.439999999</v>
      </c>
      <c r="C24" s="7">
        <v>12727085.27</v>
      </c>
      <c r="D24" s="7">
        <v>273867</v>
      </c>
      <c r="E24" s="7">
        <f t="shared" ref="E24" si="251">B24-C24-D24</f>
        <v>1357989.17</v>
      </c>
      <c r="F24" s="7">
        <f>ROUND(E24*0.04,2)</f>
        <v>54319.57</v>
      </c>
      <c r="G24" s="7">
        <f t="shared" ref="G24" si="252">ROUND(E24*0,2)</f>
        <v>0</v>
      </c>
      <c r="H24" s="7">
        <f t="shared" ref="H24" si="253">E24-F24-G24</f>
        <v>1303669.5999999999</v>
      </c>
      <c r="I24" s="7">
        <f t="shared" ref="I24" si="254">ROUND(H24*0,2)</f>
        <v>0</v>
      </c>
      <c r="J24" s="7">
        <f t="shared" ref="J24" si="255">ROUND((I24*0.58)+((I24*0.42)*0.1),2)</f>
        <v>0</v>
      </c>
      <c r="K24" s="7">
        <f t="shared" ref="K24" si="256">ROUND((I24*0.42)*0.9,2)</f>
        <v>0</v>
      </c>
      <c r="L24" s="18">
        <f t="shared" ref="L24" si="257">IF(J24+K24=I24,H24-I24,"ERROR")</f>
        <v>1303669.5999999999</v>
      </c>
      <c r="M24" s="7">
        <f t="shared" ref="M24" si="258">ROUND(L24*0.465,2)</f>
        <v>606206.36</v>
      </c>
      <c r="N24" s="7">
        <f>ROUND(L24*0.3,2)</f>
        <v>391100.88</v>
      </c>
      <c r="O24" s="7">
        <f t="shared" ref="O24" si="259">ROUND(L24*0.12,2)</f>
        <v>156440.35</v>
      </c>
      <c r="P24" s="7">
        <f t="shared" ref="P24" si="260">ROUND(L24*0.07,2)</f>
        <v>91256.87</v>
      </c>
      <c r="Q24" s="7">
        <f t="shared" ref="Q24" si="261">ROUND(L24*0.01,2)</f>
        <v>13036.7</v>
      </c>
      <c r="R24" s="7">
        <f t="shared" ref="R24" si="262">ROUND(L24*0.0075,2)</f>
        <v>9777.52</v>
      </c>
      <c r="S24" s="7">
        <f t="shared" ref="S24" si="263">ROUND(L24*0.0075,2)</f>
        <v>9777.52</v>
      </c>
      <c r="T24" s="7">
        <f t="shared" ref="T24" si="264">ROUND(L24*0.01,2)</f>
        <v>13036.7</v>
      </c>
      <c r="U24" s="7">
        <f t="shared" ref="U24" si="265">ROUND(L24*0.01,2)</f>
        <v>13036.7</v>
      </c>
      <c r="V24" s="16">
        <f t="shared" ref="V24" si="266">E24/W24</f>
        <v>1367.5621047331319</v>
      </c>
      <c r="W24" s="8">
        <v>993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 t="shared" si="90"/>
        <v>45976</v>
      </c>
      <c r="B25" s="7">
        <v>14489840.559999999</v>
      </c>
      <c r="C25" s="7">
        <v>12859275.199999999</v>
      </c>
      <c r="D25" s="7">
        <v>283220</v>
      </c>
      <c r="E25" s="7">
        <f t="shared" ref="E25" si="267">B25-C25-D25</f>
        <v>1347345.3599999994</v>
      </c>
      <c r="F25" s="7">
        <f>ROUND(E25*0.04,2)-0.01</f>
        <v>53893.799999999996</v>
      </c>
      <c r="G25" s="7">
        <f t="shared" ref="G25" si="268">ROUND(E25*0,2)</f>
        <v>0</v>
      </c>
      <c r="H25" s="7">
        <f t="shared" ref="H25" si="269">E25-F25-G25</f>
        <v>1293451.5599999994</v>
      </c>
      <c r="I25" s="7">
        <f t="shared" ref="I25" si="270">ROUND(H25*0,2)</f>
        <v>0</v>
      </c>
      <c r="J25" s="7">
        <f t="shared" ref="J25" si="271">ROUND((I25*0.58)+((I25*0.42)*0.1),2)</f>
        <v>0</v>
      </c>
      <c r="K25" s="7">
        <f t="shared" ref="K25" si="272">ROUND((I25*0.42)*0.9,2)</f>
        <v>0</v>
      </c>
      <c r="L25" s="18">
        <f t="shared" ref="L25" si="273">IF(J25+K25=I25,H25-I25,"ERROR")</f>
        <v>1293451.5599999994</v>
      </c>
      <c r="M25" s="7">
        <f t="shared" ref="M25" si="274">ROUND(L25*0.465,2)</f>
        <v>601454.98</v>
      </c>
      <c r="N25" s="7">
        <f>ROUND(L25*0.3,2)-0.03</f>
        <v>388035.43999999994</v>
      </c>
      <c r="O25" s="7">
        <f t="shared" ref="O25" si="275">ROUND(L25*0.12,2)</f>
        <v>155214.19</v>
      </c>
      <c r="P25" s="7">
        <f t="shared" ref="P25" si="276">ROUND(L25*0.07,2)</f>
        <v>90541.61</v>
      </c>
      <c r="Q25" s="7">
        <f t="shared" ref="Q25" si="277">ROUND(L25*0.01,2)</f>
        <v>12934.52</v>
      </c>
      <c r="R25" s="7">
        <f t="shared" ref="R25" si="278">ROUND(L25*0.0075,2)</f>
        <v>9700.89</v>
      </c>
      <c r="S25" s="7">
        <f t="shared" ref="S25" si="279">ROUND(L25*0.0075,2)</f>
        <v>9700.89</v>
      </c>
      <c r="T25" s="7">
        <f t="shared" ref="T25" si="280">ROUND(L25*0.01,2)</f>
        <v>12934.52</v>
      </c>
      <c r="U25" s="7">
        <f t="shared" ref="U25" si="281">ROUND(L25*0.01,2)</f>
        <v>12934.52</v>
      </c>
      <c r="V25" s="16">
        <f t="shared" ref="V25" si="282">E25/W25</f>
        <v>1360.9549090909086</v>
      </c>
      <c r="W25" s="8">
        <v>990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 t="shared" si="90"/>
        <v>45983</v>
      </c>
      <c r="B26" s="7">
        <v>13072602.060000001</v>
      </c>
      <c r="C26" s="7">
        <v>11592640.760000002</v>
      </c>
      <c r="D26" s="7">
        <v>257180</v>
      </c>
      <c r="E26" s="7">
        <f t="shared" ref="E26" si="283">B26-C26-D26</f>
        <v>1222781.2999999989</v>
      </c>
      <c r="F26" s="7">
        <f>ROUND(E26*0.04,2)+0.01</f>
        <v>48911.26</v>
      </c>
      <c r="G26" s="7">
        <f t="shared" ref="G26" si="284">ROUND(E26*0,2)</f>
        <v>0</v>
      </c>
      <c r="H26" s="7">
        <f t="shared" ref="H26" si="285">E26-F26-G26</f>
        <v>1173870.0399999989</v>
      </c>
      <c r="I26" s="7">
        <f t="shared" ref="I26" si="286">ROUND(H26*0,2)</f>
        <v>0</v>
      </c>
      <c r="J26" s="7">
        <f t="shared" ref="J26" si="287">ROUND((I26*0.58)+((I26*0.42)*0.1),2)</f>
        <v>0</v>
      </c>
      <c r="K26" s="7">
        <f t="shared" ref="K26" si="288">ROUND((I26*0.42)*0.9,2)</f>
        <v>0</v>
      </c>
      <c r="L26" s="18">
        <f t="shared" ref="L26" si="289">IF(J26+K26=I26,H26-I26,"ERROR")</f>
        <v>1173870.0399999989</v>
      </c>
      <c r="M26" s="7">
        <f t="shared" ref="M26" si="290">ROUND(L26*0.465,2)</f>
        <v>545849.56999999995</v>
      </c>
      <c r="N26" s="7">
        <f>ROUND(L26*0.3,2)</f>
        <v>352161.01</v>
      </c>
      <c r="O26" s="7">
        <f t="shared" ref="O26" si="291">ROUND(L26*0.12,2)</f>
        <v>140864.4</v>
      </c>
      <c r="P26" s="7">
        <f t="shared" ref="P26" si="292">ROUND(L26*0.07,2)</f>
        <v>82170.899999999994</v>
      </c>
      <c r="Q26" s="7">
        <f t="shared" ref="Q26" si="293">ROUND(L26*0.01,2)</f>
        <v>11738.7</v>
      </c>
      <c r="R26" s="7">
        <f t="shared" ref="R26" si="294">ROUND(L26*0.0075,2)</f>
        <v>8804.0300000000007</v>
      </c>
      <c r="S26" s="7">
        <f t="shared" ref="S26" si="295">ROUND(L26*0.0075,2)</f>
        <v>8804.0300000000007</v>
      </c>
      <c r="T26" s="7">
        <f t="shared" ref="T26" si="296">ROUND(L26*0.01,2)</f>
        <v>11738.7</v>
      </c>
      <c r="U26" s="7">
        <f t="shared" ref="U26" si="297">ROUND(L26*0.01,2)</f>
        <v>11738.7</v>
      </c>
      <c r="V26" s="16">
        <f t="shared" ref="V26" si="298">E26/W26</f>
        <v>1233.8862764883945</v>
      </c>
      <c r="W26" s="8">
        <v>991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 t="shared" si="90"/>
        <v>45990</v>
      </c>
      <c r="B27" s="7">
        <v>14203271.889999999</v>
      </c>
      <c r="C27" s="7">
        <v>12564141.219999999</v>
      </c>
      <c r="D27" s="7">
        <v>249339</v>
      </c>
      <c r="E27" s="7">
        <f t="shared" ref="E27" si="299">B27-C27-D27</f>
        <v>1389791.67</v>
      </c>
      <c r="F27" s="7">
        <f>ROUND(E27*0.04,2)</f>
        <v>55591.67</v>
      </c>
      <c r="G27" s="7">
        <f t="shared" ref="G27" si="300">ROUND(E27*0,2)</f>
        <v>0</v>
      </c>
      <c r="H27" s="7">
        <f t="shared" ref="H27" si="301">E27-F27-G27</f>
        <v>1334200</v>
      </c>
      <c r="I27" s="7">
        <f t="shared" ref="I27" si="302">ROUND(H27*0,2)</f>
        <v>0</v>
      </c>
      <c r="J27" s="7">
        <f t="shared" ref="J27" si="303">ROUND((I27*0.58)+((I27*0.42)*0.1),2)</f>
        <v>0</v>
      </c>
      <c r="K27" s="7">
        <f t="shared" ref="K27" si="304">ROUND((I27*0.42)*0.9,2)</f>
        <v>0</v>
      </c>
      <c r="L27" s="18">
        <f t="shared" ref="L27" si="305">IF(J27+K27=I27,H27-I27,"ERROR")</f>
        <v>1334200</v>
      </c>
      <c r="M27" s="7">
        <f t="shared" ref="M27" si="306">ROUND(L27*0.465,2)</f>
        <v>620403</v>
      </c>
      <c r="N27" s="7">
        <f>ROUND(L27*0.3,2)</f>
        <v>400260</v>
      </c>
      <c r="O27" s="7">
        <f t="shared" ref="O27" si="307">ROUND(L27*0.12,2)</f>
        <v>160104</v>
      </c>
      <c r="P27" s="7">
        <f t="shared" ref="P27" si="308">ROUND(L27*0.07,2)</f>
        <v>93394</v>
      </c>
      <c r="Q27" s="7">
        <f t="shared" ref="Q27" si="309">ROUND(L27*0.01,2)</f>
        <v>13342</v>
      </c>
      <c r="R27" s="7">
        <f t="shared" ref="R27" si="310">ROUND(L27*0.0075,2)</f>
        <v>10006.5</v>
      </c>
      <c r="S27" s="7">
        <f t="shared" ref="S27" si="311">ROUND(L27*0.0075,2)</f>
        <v>10006.5</v>
      </c>
      <c r="T27" s="7">
        <f t="shared" ref="T27" si="312">ROUND(L27*0.01,2)</f>
        <v>13342</v>
      </c>
      <c r="U27" s="7">
        <f t="shared" ref="U27" si="313">ROUND(L27*0.01,2)</f>
        <v>13342</v>
      </c>
      <c r="V27" s="16">
        <f t="shared" ref="V27" si="314">E27/W27</f>
        <v>1399.5887915407855</v>
      </c>
      <c r="W27" s="8">
        <v>993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 t="shared" si="90"/>
        <v>45997</v>
      </c>
      <c r="B28" s="7">
        <v>12595874.42</v>
      </c>
      <c r="C28" s="7">
        <v>11197914.07</v>
      </c>
      <c r="D28" s="7">
        <v>250051</v>
      </c>
      <c r="E28" s="7">
        <f t="shared" ref="E28" si="315">B28-C28-D28</f>
        <v>1147909.3499999996</v>
      </c>
      <c r="F28" s="7">
        <f>ROUND(E28*0.04,2)+0.01</f>
        <v>45916.380000000005</v>
      </c>
      <c r="G28" s="7">
        <f t="shared" ref="G28" si="316">ROUND(E28*0,2)</f>
        <v>0</v>
      </c>
      <c r="H28" s="7">
        <f t="shared" ref="H28" si="317">E28-F28-G28</f>
        <v>1101992.9699999997</v>
      </c>
      <c r="I28" s="7">
        <f t="shared" ref="I28" si="318">ROUND(H28*0,2)</f>
        <v>0</v>
      </c>
      <c r="J28" s="7">
        <f t="shared" ref="J28" si="319">ROUND((I28*0.58)+((I28*0.42)*0.1),2)</f>
        <v>0</v>
      </c>
      <c r="K28" s="7">
        <f t="shared" ref="K28" si="320">ROUND((I28*0.42)*0.9,2)</f>
        <v>0</v>
      </c>
      <c r="L28" s="18">
        <f t="shared" ref="L28" si="321">IF(J28+K28=I28,H28-I28,"ERROR")</f>
        <v>1101992.9699999997</v>
      </c>
      <c r="M28" s="7">
        <f t="shared" ref="M28" si="322">ROUND(L28*0.465,2)</f>
        <v>512426.73</v>
      </c>
      <c r="N28" s="7">
        <f>ROUND(L28*0.3,2)-0.01</f>
        <v>330597.88</v>
      </c>
      <c r="O28" s="7">
        <f t="shared" ref="O28" si="323">ROUND(L28*0.12,2)</f>
        <v>132239.16</v>
      </c>
      <c r="P28" s="7">
        <f t="shared" ref="P28" si="324">ROUND(L28*0.07,2)</f>
        <v>77139.509999999995</v>
      </c>
      <c r="Q28" s="7">
        <f t="shared" ref="Q28" si="325">ROUND(L28*0.01,2)</f>
        <v>11019.93</v>
      </c>
      <c r="R28" s="7">
        <f t="shared" ref="R28" si="326">ROUND(L28*0.0075,2)</f>
        <v>8264.9500000000007</v>
      </c>
      <c r="S28" s="7">
        <f t="shared" ref="S28" si="327">ROUND(L28*0.0075,2)</f>
        <v>8264.9500000000007</v>
      </c>
      <c r="T28" s="7">
        <f t="shared" ref="T28" si="328">ROUND(L28*0.01,2)</f>
        <v>11019.93</v>
      </c>
      <c r="U28" s="7">
        <f t="shared" ref="U28" si="329">ROUND(L28*0.01,2)</f>
        <v>11019.93</v>
      </c>
      <c r="V28" s="16">
        <f t="shared" ref="V28" si="330">E28/W28</f>
        <v>1194.4946409989591</v>
      </c>
      <c r="W28" s="8">
        <v>961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 t="shared" si="90"/>
        <v>46004</v>
      </c>
      <c r="B29" s="7">
        <v>10668374.040000001</v>
      </c>
      <c r="C29" s="7">
        <v>9506508.5499999989</v>
      </c>
      <c r="D29" s="7">
        <v>207719</v>
      </c>
      <c r="E29" s="7">
        <f t="shared" ref="E29" si="331">B29-C29-D29</f>
        <v>954146.49000000209</v>
      </c>
      <c r="F29" s="7">
        <f>ROUND(E29*0.04,2)</f>
        <v>38165.86</v>
      </c>
      <c r="G29" s="7">
        <f t="shared" ref="G29" si="332">ROUND(E29*0,2)</f>
        <v>0</v>
      </c>
      <c r="H29" s="7">
        <f t="shared" ref="H29" si="333">E29-F29-G29</f>
        <v>915980.6300000021</v>
      </c>
      <c r="I29" s="7">
        <f t="shared" ref="I29" si="334">ROUND(H29*0,2)</f>
        <v>0</v>
      </c>
      <c r="J29" s="7">
        <f t="shared" ref="J29" si="335">ROUND((I29*0.58)+((I29*0.42)*0.1),2)</f>
        <v>0</v>
      </c>
      <c r="K29" s="7">
        <f t="shared" ref="K29" si="336">ROUND((I29*0.42)*0.9,2)</f>
        <v>0</v>
      </c>
      <c r="L29" s="18">
        <f t="shared" ref="L29" si="337">IF(J29+K29=I29,H29-I29,"ERROR")</f>
        <v>915980.6300000021</v>
      </c>
      <c r="M29" s="7">
        <f t="shared" ref="M29" si="338">ROUND(L29*0.465,2)</f>
        <v>425930.99</v>
      </c>
      <c r="N29" s="7">
        <f>ROUND(L29*0.3,2)</f>
        <v>274794.19</v>
      </c>
      <c r="O29" s="7">
        <f t="shared" ref="O29" si="339">ROUND(L29*0.12,2)</f>
        <v>109917.68</v>
      </c>
      <c r="P29" s="7">
        <f t="shared" ref="P29" si="340">ROUND(L29*0.07,2)</f>
        <v>64118.64</v>
      </c>
      <c r="Q29" s="7">
        <f t="shared" ref="Q29" si="341">ROUND(L29*0.01,2)</f>
        <v>9159.81</v>
      </c>
      <c r="R29" s="7">
        <f t="shared" ref="R29" si="342">ROUND(L29*0.0075,2)</f>
        <v>6869.85</v>
      </c>
      <c r="S29" s="7">
        <f t="shared" ref="S29" si="343">ROUND(L29*0.0075,2)</f>
        <v>6869.85</v>
      </c>
      <c r="T29" s="7">
        <f t="shared" ref="T29" si="344">ROUND(L29*0.01,2)</f>
        <v>9159.81</v>
      </c>
      <c r="U29" s="7">
        <f t="shared" ref="U29" si="345">ROUND(L29*0.01,2)</f>
        <v>9159.81</v>
      </c>
      <c r="V29" s="16">
        <f t="shared" ref="V29" si="346">E29/W29</f>
        <v>975.60990797546231</v>
      </c>
      <c r="W29" s="8">
        <v>978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 t="shared" si="90"/>
        <v>46011</v>
      </c>
      <c r="B30" s="7">
        <v>10518097.739999998</v>
      </c>
      <c r="C30" s="7">
        <v>9309050.0199999996</v>
      </c>
      <c r="D30" s="7">
        <v>213153</v>
      </c>
      <c r="E30" s="7">
        <f t="shared" ref="E30" si="347">B30-C30-D30</f>
        <v>995894.71999999881</v>
      </c>
      <c r="F30" s="7">
        <f>ROUND(E30*0.04,2)</f>
        <v>39835.79</v>
      </c>
      <c r="G30" s="7">
        <f t="shared" ref="G30" si="348">ROUND(E30*0,2)</f>
        <v>0</v>
      </c>
      <c r="H30" s="7">
        <f t="shared" ref="H30" si="349">E30-F30-G30</f>
        <v>956058.92999999877</v>
      </c>
      <c r="I30" s="7">
        <f t="shared" ref="I30" si="350">ROUND(H30*0,2)</f>
        <v>0</v>
      </c>
      <c r="J30" s="7">
        <f t="shared" ref="J30" si="351">ROUND((I30*0.58)+((I30*0.42)*0.1),2)</f>
        <v>0</v>
      </c>
      <c r="K30" s="7">
        <f t="shared" ref="K30" si="352">ROUND((I30*0.42)*0.9,2)</f>
        <v>0</v>
      </c>
      <c r="L30" s="18">
        <f t="shared" ref="L30" si="353">IF(J30+K30=I30,H30-I30,"ERROR")</f>
        <v>956058.92999999877</v>
      </c>
      <c r="M30" s="7">
        <f t="shared" ref="M30" si="354">ROUND(L30*0.465,2)</f>
        <v>444567.4</v>
      </c>
      <c r="N30" s="7">
        <f>ROUND(L30*0.3,2)</f>
        <v>286817.68</v>
      </c>
      <c r="O30" s="7">
        <f t="shared" ref="O30" si="355">ROUND(L30*0.12,2)</f>
        <v>114727.07</v>
      </c>
      <c r="P30" s="7">
        <f t="shared" ref="P30" si="356">ROUND(L30*0.07,2)</f>
        <v>66924.13</v>
      </c>
      <c r="Q30" s="7">
        <f t="shared" ref="Q30" si="357">ROUND(L30*0.01,2)</f>
        <v>9560.59</v>
      </c>
      <c r="R30" s="7">
        <f t="shared" ref="R30" si="358">ROUND(L30*0.0075,2)</f>
        <v>7170.44</v>
      </c>
      <c r="S30" s="7">
        <f t="shared" ref="S30" si="359">ROUND(L30*0.0075,2)</f>
        <v>7170.44</v>
      </c>
      <c r="T30" s="7">
        <f t="shared" ref="T30" si="360">ROUND(L30*0.01,2)</f>
        <v>9560.59</v>
      </c>
      <c r="U30" s="7">
        <f t="shared" ref="U30" si="361">ROUND(L30*0.01,2)</f>
        <v>9560.59</v>
      </c>
      <c r="V30" s="16">
        <f t="shared" ref="V30" si="362">E30/W30</f>
        <v>1022.4791786447627</v>
      </c>
      <c r="W30" s="8">
        <v>974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 t="shared" si="90"/>
        <v>46018</v>
      </c>
      <c r="B31" s="7">
        <v>17092305.560000002</v>
      </c>
      <c r="C31" s="7">
        <v>15098386.960000001</v>
      </c>
      <c r="D31" s="7">
        <v>324421</v>
      </c>
      <c r="E31" s="7">
        <f t="shared" ref="E31" si="363">B31-C31-D31</f>
        <v>1669497.6000000015</v>
      </c>
      <c r="F31" s="7">
        <f>ROUND(E31*0.04,2)+0.01</f>
        <v>66779.909999999989</v>
      </c>
      <c r="G31" s="7">
        <f t="shared" ref="G31" si="364">ROUND(E31*0,2)</f>
        <v>0</v>
      </c>
      <c r="H31" s="7">
        <f t="shared" ref="H31" si="365">E31-F31-G31</f>
        <v>1602717.6900000016</v>
      </c>
      <c r="I31" s="7">
        <f t="shared" ref="I31" si="366">ROUND(H31*0,2)</f>
        <v>0</v>
      </c>
      <c r="J31" s="7">
        <f t="shared" ref="J31" si="367">ROUND((I31*0.58)+((I31*0.42)*0.1),2)</f>
        <v>0</v>
      </c>
      <c r="K31" s="7">
        <f t="shared" ref="K31" si="368">ROUND((I31*0.42)*0.9,2)</f>
        <v>0</v>
      </c>
      <c r="L31" s="18">
        <f t="shared" ref="L31" si="369">IF(J31+K31=I31,H31-I31,"ERROR")</f>
        <v>1602717.6900000016</v>
      </c>
      <c r="M31" s="7">
        <f t="shared" ref="M31" si="370">ROUND(L31*0.465,2)</f>
        <v>745263.73</v>
      </c>
      <c r="N31" s="7">
        <f>ROUND(L31*0.3,2)-0.01</f>
        <v>480815.3</v>
      </c>
      <c r="O31" s="7">
        <f t="shared" ref="O31" si="371">ROUND(L31*0.12,2)</f>
        <v>192326.12</v>
      </c>
      <c r="P31" s="7">
        <f t="shared" ref="P31" si="372">ROUND(L31*0.07,2)</f>
        <v>112190.24</v>
      </c>
      <c r="Q31" s="7">
        <f t="shared" ref="Q31" si="373">ROUND(L31*0.01,2)</f>
        <v>16027.18</v>
      </c>
      <c r="R31" s="7">
        <f t="shared" ref="R31" si="374">ROUND(L31*0.0075,2)</f>
        <v>12020.38</v>
      </c>
      <c r="S31" s="7">
        <f t="shared" ref="S31" si="375">ROUND(L31*0.0075,2)</f>
        <v>12020.38</v>
      </c>
      <c r="T31" s="7">
        <f t="shared" ref="T31" si="376">ROUND(L31*0.01,2)</f>
        <v>16027.18</v>
      </c>
      <c r="U31" s="7">
        <f t="shared" ref="U31" si="377">ROUND(L31*0.01,2)</f>
        <v>16027.18</v>
      </c>
      <c r="V31" s="16">
        <f t="shared" ref="V31" si="378">E31/W31</f>
        <v>1679.5750503018123</v>
      </c>
      <c r="W31" s="8">
        <v>994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 t="shared" si="90"/>
        <v>46025</v>
      </c>
      <c r="B32" s="7">
        <v>20493168.240000002</v>
      </c>
      <c r="C32" s="7">
        <v>18147728.560000002</v>
      </c>
      <c r="D32" s="7">
        <v>398309</v>
      </c>
      <c r="E32" s="7">
        <f t="shared" ref="E32" si="379">B32-C32-D32</f>
        <v>1947130.6799999997</v>
      </c>
      <c r="F32" s="7">
        <f>ROUND(E32*0.04,2)</f>
        <v>77885.23</v>
      </c>
      <c r="G32" s="7">
        <f t="shared" ref="G32" si="380">ROUND(E32*0,2)</f>
        <v>0</v>
      </c>
      <c r="H32" s="7">
        <f t="shared" ref="H32" si="381">E32-F32-G32</f>
        <v>1869245.4499999997</v>
      </c>
      <c r="I32" s="7">
        <f t="shared" ref="I32" si="382">ROUND(H32*0,2)</f>
        <v>0</v>
      </c>
      <c r="J32" s="7">
        <f t="shared" ref="J32" si="383">ROUND((I32*0.58)+((I32*0.42)*0.1),2)</f>
        <v>0</v>
      </c>
      <c r="K32" s="7">
        <f t="shared" ref="K32" si="384">ROUND((I32*0.42)*0.9,2)</f>
        <v>0</v>
      </c>
      <c r="L32" s="18">
        <f t="shared" ref="L32" si="385">IF(J32+K32=I32,H32-I32,"ERROR")</f>
        <v>1869245.4499999997</v>
      </c>
      <c r="M32" s="7">
        <f t="shared" ref="M32" si="386">ROUND(L32*0.465,2)</f>
        <v>869199.13</v>
      </c>
      <c r="N32" s="7">
        <f>ROUND(L32*0.3,2)+0.02</f>
        <v>560773.66</v>
      </c>
      <c r="O32" s="7">
        <f t="shared" ref="O32" si="387">ROUND(L32*0.12,2)</f>
        <v>224309.45</v>
      </c>
      <c r="P32" s="7">
        <f t="shared" ref="P32" si="388">ROUND(L32*0.07,2)</f>
        <v>130847.18</v>
      </c>
      <c r="Q32" s="7">
        <f t="shared" ref="Q32" si="389">ROUND(L32*0.01,2)</f>
        <v>18692.45</v>
      </c>
      <c r="R32" s="7">
        <f t="shared" ref="R32" si="390">ROUND(L32*0.0075,2)</f>
        <v>14019.34</v>
      </c>
      <c r="S32" s="7">
        <f t="shared" ref="S32" si="391">ROUND(L32*0.0075,2)</f>
        <v>14019.34</v>
      </c>
      <c r="T32" s="7">
        <f t="shared" ref="T32" si="392">ROUND(L32*0.01,2)</f>
        <v>18692.45</v>
      </c>
      <c r="U32" s="7">
        <f t="shared" ref="U32" si="393">ROUND(L32*0.01,2)</f>
        <v>18692.45</v>
      </c>
      <c r="V32" s="16">
        <f t="shared" ref="V32" si="394">E32/W32</f>
        <v>1945.1854945054943</v>
      </c>
      <c r="W32" s="8">
        <v>1001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 t="shared" si="90"/>
        <v>46032</v>
      </c>
      <c r="B33" s="7">
        <v>13851684.029999999</v>
      </c>
      <c r="C33" s="7">
        <v>12229043.01</v>
      </c>
      <c r="D33" s="7">
        <v>276621</v>
      </c>
      <c r="E33" s="7">
        <f t="shared" ref="E33" si="395">B33-C33-D33</f>
        <v>1346020.0199999996</v>
      </c>
      <c r="F33" s="7">
        <f>ROUND(E33*0.04,2)+0.01</f>
        <v>53840.810000000005</v>
      </c>
      <c r="G33" s="7">
        <f t="shared" ref="G33" si="396">ROUND(E33*0,2)</f>
        <v>0</v>
      </c>
      <c r="H33" s="7">
        <f t="shared" ref="H33" si="397">E33-F33-G33</f>
        <v>1292179.2099999995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1292179.2099999995</v>
      </c>
      <c r="M33" s="7">
        <f t="shared" ref="M33" si="402">ROUND(L33*0.465,2)</f>
        <v>600863.32999999996</v>
      </c>
      <c r="N33" s="7">
        <f>ROUND(L33*0.3,2)+0.02</f>
        <v>387653.78</v>
      </c>
      <c r="O33" s="7">
        <f t="shared" ref="O33" si="403">ROUND(L33*0.12,2)</f>
        <v>155061.51</v>
      </c>
      <c r="P33" s="7">
        <f t="shared" ref="P33" si="404">ROUND(L33*0.07,2)</f>
        <v>90452.54</v>
      </c>
      <c r="Q33" s="7">
        <f t="shared" ref="Q33" si="405">ROUND(L33*0.01,2)</f>
        <v>12921.79</v>
      </c>
      <c r="R33" s="7">
        <f t="shared" ref="R33" si="406">ROUND(L33*0.0075,2)</f>
        <v>9691.34</v>
      </c>
      <c r="S33" s="7">
        <f t="shared" ref="S33" si="407">ROUND(L33*0.0075,2)</f>
        <v>9691.34</v>
      </c>
      <c r="T33" s="7">
        <f t="shared" ref="T33" si="408">ROUND(L33*0.01,2)</f>
        <v>12921.79</v>
      </c>
      <c r="U33" s="7">
        <f t="shared" ref="U33" si="409">ROUND(L33*0.01,2)</f>
        <v>12921.79</v>
      </c>
      <c r="V33" s="16">
        <f t="shared" ref="V33" si="410">E33/W33</f>
        <v>1358.2442179616544</v>
      </c>
      <c r="W33" s="8">
        <v>991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 t="shared" si="90"/>
        <v>46039</v>
      </c>
      <c r="B34" s="7">
        <v>11806298.960000001</v>
      </c>
      <c r="C34" s="7">
        <v>10425589.58</v>
      </c>
      <c r="D34" s="7">
        <v>235590</v>
      </c>
      <c r="E34" s="7">
        <f t="shared" ref="E34" si="411">B34-C34-D34</f>
        <v>1145119.3800000008</v>
      </c>
      <c r="F34" s="7">
        <f>ROUND(E34*0.04,2)-0.02</f>
        <v>45804.76</v>
      </c>
      <c r="G34" s="7">
        <f t="shared" ref="G34" si="412">ROUND(E34*0,2)</f>
        <v>0</v>
      </c>
      <c r="H34" s="7">
        <f t="shared" ref="H34" si="413">E34-F34-G34</f>
        <v>1099314.6200000008</v>
      </c>
      <c r="I34" s="7">
        <f t="shared" ref="I34" si="414">ROUND(H34*0,2)</f>
        <v>0</v>
      </c>
      <c r="J34" s="7">
        <f t="shared" ref="J34" si="415">ROUND((I34*0.58)+((I34*0.42)*0.1),2)</f>
        <v>0</v>
      </c>
      <c r="K34" s="7">
        <f t="shared" ref="K34" si="416">ROUND((I34*0.42)*0.9,2)</f>
        <v>0</v>
      </c>
      <c r="L34" s="18">
        <f t="shared" ref="L34" si="417">IF(J34+K34=I34,H34-I34,"ERROR")</f>
        <v>1099314.6200000008</v>
      </c>
      <c r="M34" s="7">
        <f t="shared" ref="M34" si="418">ROUND(L34*0.465,2)</f>
        <v>511181.3</v>
      </c>
      <c r="N34" s="7">
        <f>ROUND(L34*0.3,2)-0.01</f>
        <v>329794.38</v>
      </c>
      <c r="O34" s="7">
        <f t="shared" ref="O34" si="419">ROUND(L34*0.12,2)</f>
        <v>131917.75</v>
      </c>
      <c r="P34" s="7">
        <f t="shared" ref="P34" si="420">ROUND(L34*0.07,2)</f>
        <v>76952.02</v>
      </c>
      <c r="Q34" s="7">
        <f t="shared" ref="Q34" si="421">ROUND(L34*0.01,2)</f>
        <v>10993.15</v>
      </c>
      <c r="R34" s="7">
        <f t="shared" ref="R34" si="422">ROUND(L34*0.0075,2)</f>
        <v>8244.86</v>
      </c>
      <c r="S34" s="7">
        <f t="shared" ref="S34" si="423">ROUND(L34*0.0075,2)</f>
        <v>8244.86</v>
      </c>
      <c r="T34" s="7">
        <f t="shared" ref="T34" si="424">ROUND(L34*0.01,2)</f>
        <v>10993.15</v>
      </c>
      <c r="U34" s="7">
        <f t="shared" ref="U34" si="425">ROUND(L34*0.01,2)</f>
        <v>10993.15</v>
      </c>
      <c r="V34" s="16">
        <f t="shared" ref="V34" si="426">E34/W34</f>
        <v>1164.9230722278746</v>
      </c>
      <c r="W34" s="8">
        <v>983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 t="shared" si="90"/>
        <v>46046</v>
      </c>
      <c r="B35" s="7">
        <v>11372727.27</v>
      </c>
      <c r="C35" s="7">
        <v>10138016.82</v>
      </c>
      <c r="D35" s="7">
        <v>240452</v>
      </c>
      <c r="E35" s="7">
        <f t="shared" ref="E35" si="427">B35-C35-D35</f>
        <v>994258.44999999925</v>
      </c>
      <c r="F35" s="7">
        <f>ROUND(E35*0.04,2)</f>
        <v>39770.339999999997</v>
      </c>
      <c r="G35" s="7">
        <f t="shared" ref="G35" si="428">ROUND(E35*0,2)</f>
        <v>0</v>
      </c>
      <c r="H35" s="7">
        <f t="shared" ref="H35" si="429">E35-F35-G35</f>
        <v>954488.10999999929</v>
      </c>
      <c r="I35" s="7">
        <f t="shared" ref="I35" si="430">ROUND(H35*0,2)</f>
        <v>0</v>
      </c>
      <c r="J35" s="7">
        <f t="shared" ref="J35" si="431">ROUND((I35*0.58)+((I35*0.42)*0.1),2)</f>
        <v>0</v>
      </c>
      <c r="K35" s="7">
        <f t="shared" ref="K35" si="432">ROUND((I35*0.42)*0.9,2)</f>
        <v>0</v>
      </c>
      <c r="L35" s="18">
        <f t="shared" ref="L35" si="433">IF(J35+K35=I35,H35-I35,"ERROR")</f>
        <v>954488.10999999929</v>
      </c>
      <c r="M35" s="7">
        <f t="shared" ref="M35" si="434">ROUND(L35*0.465,2)</f>
        <v>443836.97</v>
      </c>
      <c r="N35" s="7">
        <f>ROUND(L35*0.3,2)+0.01</f>
        <v>286346.44</v>
      </c>
      <c r="O35" s="7">
        <f t="shared" ref="O35" si="435">ROUND(L35*0.12,2)</f>
        <v>114538.57</v>
      </c>
      <c r="P35" s="7">
        <f t="shared" ref="P35" si="436">ROUND(L35*0.07,2)</f>
        <v>66814.17</v>
      </c>
      <c r="Q35" s="7">
        <f t="shared" ref="Q35" si="437">ROUND(L35*0.01,2)</f>
        <v>9544.8799999999992</v>
      </c>
      <c r="R35" s="7">
        <f t="shared" ref="R35" si="438">ROUND(L35*0.0075,2)</f>
        <v>7158.66</v>
      </c>
      <c r="S35" s="7">
        <f t="shared" ref="S35" si="439">ROUND(L35*0.0075,2)</f>
        <v>7158.66</v>
      </c>
      <c r="T35" s="7">
        <f t="shared" ref="T35" si="440">ROUND(L35*0.01,2)</f>
        <v>9544.8799999999992</v>
      </c>
      <c r="U35" s="7">
        <f t="shared" ref="U35" si="441">ROUND(L35*0.01,2)</f>
        <v>9544.8799999999992</v>
      </c>
      <c r="V35" s="16">
        <f t="shared" ref="V35" si="442">E35/W35</f>
        <v>1014.5494387755094</v>
      </c>
      <c r="W35" s="8">
        <v>980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 t="shared" si="90"/>
        <v>46053</v>
      </c>
      <c r="B36" s="7">
        <v>10495602.27</v>
      </c>
      <c r="C36" s="7">
        <v>9294024.3500000015</v>
      </c>
      <c r="D36" s="7">
        <v>201371</v>
      </c>
      <c r="E36" s="7">
        <f t="shared" ref="E36" si="443">B36-C36-D36</f>
        <v>1000206.9199999981</v>
      </c>
      <c r="F36" s="7">
        <f>ROUND(E36*0.04,2)-0.01</f>
        <v>40008.269999999997</v>
      </c>
      <c r="G36" s="7">
        <f t="shared" ref="G36" si="444">ROUND(E36*0,2)</f>
        <v>0</v>
      </c>
      <c r="H36" s="7">
        <f t="shared" ref="H36" si="445">E36-F36-G36</f>
        <v>960198.64999999804</v>
      </c>
      <c r="I36" s="7">
        <f t="shared" ref="I36" si="446">ROUND(H36*0,2)</f>
        <v>0</v>
      </c>
      <c r="J36" s="7">
        <f t="shared" ref="J36" si="447">ROUND((I36*0.58)+((I36*0.42)*0.1),2)</f>
        <v>0</v>
      </c>
      <c r="K36" s="7">
        <f t="shared" ref="K36" si="448">ROUND((I36*0.42)*0.9,2)</f>
        <v>0</v>
      </c>
      <c r="L36" s="18">
        <f t="shared" ref="L36" si="449">IF(J36+K36=I36,H36-I36,"ERROR")</f>
        <v>960198.64999999804</v>
      </c>
      <c r="M36" s="7">
        <f t="shared" ref="M36" si="450">ROUND(L36*0.465,2)</f>
        <v>446492.37</v>
      </c>
      <c r="N36" s="7">
        <f>ROUND(L36*0.3,2)-0.01</f>
        <v>288059.58</v>
      </c>
      <c r="O36" s="7">
        <f t="shared" ref="O36" si="451">ROUND(L36*0.12,2)</f>
        <v>115223.84</v>
      </c>
      <c r="P36" s="7">
        <f t="shared" ref="P36" si="452">ROUND(L36*0.07,2)</f>
        <v>67213.91</v>
      </c>
      <c r="Q36" s="7">
        <f t="shared" ref="Q36" si="453">ROUND(L36*0.01,2)</f>
        <v>9601.99</v>
      </c>
      <c r="R36" s="7">
        <f t="shared" ref="R36" si="454">ROUND(L36*0.0075,2)</f>
        <v>7201.49</v>
      </c>
      <c r="S36" s="7">
        <f t="shared" ref="S36" si="455">ROUND(L36*0.0075,2)</f>
        <v>7201.49</v>
      </c>
      <c r="T36" s="7">
        <f t="shared" ref="T36" si="456">ROUND(L36*0.01,2)</f>
        <v>9601.99</v>
      </c>
      <c r="U36" s="7">
        <f t="shared" ref="U36" si="457">ROUND(L36*0.01,2)</f>
        <v>9601.99</v>
      </c>
      <c r="V36" s="16">
        <f t="shared" ref="V36" si="458">E36/W36</f>
        <v>1161.6805110336795</v>
      </c>
      <c r="W36" s="8">
        <v>861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B37" s="9"/>
      <c r="V37" s="10"/>
    </row>
    <row r="38" spans="1:96" ht="15" customHeight="1" thickBot="1" x14ac:dyDescent="0.3">
      <c r="B38" s="11">
        <f t="shared" ref="B38:U38" si="459">SUM(B6:B37)</f>
        <v>459581047.02999991</v>
      </c>
      <c r="C38" s="11">
        <f t="shared" si="459"/>
        <v>407712721.87</v>
      </c>
      <c r="D38" s="11">
        <f t="shared" si="459"/>
        <v>9284622</v>
      </c>
      <c r="E38" s="11">
        <f t="shared" si="459"/>
        <v>42583703.160000011</v>
      </c>
      <c r="F38" s="11">
        <f t="shared" si="459"/>
        <v>1703348.1100000003</v>
      </c>
      <c r="G38" s="11">
        <f t="shared" si="459"/>
        <v>0</v>
      </c>
      <c r="H38" s="11">
        <f t="shared" si="459"/>
        <v>40880355.050000012</v>
      </c>
      <c r="I38" s="11">
        <f t="shared" si="459"/>
        <v>0</v>
      </c>
      <c r="J38" s="11">
        <f t="shared" si="459"/>
        <v>0</v>
      </c>
      <c r="K38" s="11">
        <f t="shared" si="459"/>
        <v>0</v>
      </c>
      <c r="L38" s="11">
        <f t="shared" si="459"/>
        <v>40880355.050000012</v>
      </c>
      <c r="M38" s="11">
        <f t="shared" si="459"/>
        <v>19009365.090000004</v>
      </c>
      <c r="N38" s="11">
        <f t="shared" si="459"/>
        <v>12264106.550000001</v>
      </c>
      <c r="O38" s="11">
        <f t="shared" si="459"/>
        <v>4922406.55</v>
      </c>
      <c r="P38" s="11">
        <f t="shared" si="459"/>
        <v>2847819.2700000005</v>
      </c>
      <c r="Q38" s="11">
        <f t="shared" si="459"/>
        <v>408803.55000000005</v>
      </c>
      <c r="R38" s="11">
        <f t="shared" si="459"/>
        <v>305123.47000000003</v>
      </c>
      <c r="S38" s="11">
        <f t="shared" si="459"/>
        <v>305123.47000000003</v>
      </c>
      <c r="T38" s="11">
        <f t="shared" si="459"/>
        <v>408803.55000000005</v>
      </c>
      <c r="U38" s="11">
        <f t="shared" si="459"/>
        <v>408803.55000000005</v>
      </c>
      <c r="V38" s="12">
        <f>AVERAGE(V6:V37)</f>
        <v>1387.5200780734535</v>
      </c>
      <c r="W38" s="13">
        <f>AVERAGE(W6:W37)</f>
        <v>988.45161290322585</v>
      </c>
    </row>
    <row r="39" spans="1:96" ht="15" customHeight="1" thickTop="1" x14ac:dyDescent="0.25"/>
    <row r="40" spans="1:96" ht="15" customHeight="1" x14ac:dyDescent="0.25">
      <c r="A40" s="1" t="s">
        <v>32</v>
      </c>
    </row>
    <row r="41" spans="1:96" ht="15" customHeight="1" x14ac:dyDescent="0.25">
      <c r="A41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  <ignoredErrors>
    <ignoredError sqref="T7:U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41"/>
  <sheetViews>
    <sheetView workbookViewId="0">
      <pane ySplit="3" topLeftCell="A9" activePane="bottomLeft" state="frozen"/>
      <selection pane="bottomLeft" activeCell="A38" sqref="A38"/>
    </sheetView>
  </sheetViews>
  <sheetFormatPr defaultRowHeight="15" customHeight="1" x14ac:dyDescent="0.25"/>
  <cols>
    <col min="1" max="1" width="11.7109375" customWidth="1"/>
    <col min="2" max="2" width="17.42578125" bestFit="1" customWidth="1"/>
    <col min="3" max="3" width="16.28515625" bestFit="1" customWidth="1"/>
    <col min="4" max="5" width="15.28515625" bestFit="1" customWidth="1"/>
    <col min="6" max="6" width="14.855468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5.85546875" customWidth="1"/>
    <col min="14" max="14" width="15.42578125" customWidth="1"/>
    <col min="15" max="15" width="14.7109375" bestFit="1" customWidth="1"/>
    <col min="16" max="16" width="14.28515625" bestFit="1" customWidth="1"/>
    <col min="17" max="19" width="12.5703125" bestFit="1" customWidth="1"/>
    <col min="20" max="20" width="13.7109375" bestFit="1" customWidth="1"/>
    <col min="21" max="21" width="12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21472978.75</v>
      </c>
      <c r="C8" s="7">
        <v>19362296.059999999</v>
      </c>
      <c r="D8" s="7">
        <v>347997.16000000003</v>
      </c>
      <c r="E8" s="7">
        <f t="shared" ref="E8" si="25">B8-C8-D8</f>
        <v>1762685.5300000012</v>
      </c>
      <c r="F8" s="7">
        <f>ROUND(E8*0.04,2)</f>
        <v>70507.42</v>
      </c>
      <c r="G8" s="7">
        <f t="shared" ref="G8" si="26">ROUND(E8*0,2)</f>
        <v>0</v>
      </c>
      <c r="H8" s="7">
        <f t="shared" ref="H8" si="27">E8-F8-G8</f>
        <v>1692178.1100000013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1692178.1100000013</v>
      </c>
      <c r="M8" s="7">
        <f t="shared" ref="M8" si="32">ROUND(L8*0.465,2)</f>
        <v>786862.82</v>
      </c>
      <c r="N8" s="7">
        <f>ROUND(L8*0.3,2)</f>
        <v>507653.43</v>
      </c>
      <c r="O8" s="7">
        <f t="shared" ref="O8:O13" si="33">ROUND(L8*0.12,2)</f>
        <v>203061.37</v>
      </c>
      <c r="P8" s="7">
        <f t="shared" ref="P8:P13" si="34">ROUND(L8*0.07,2)</f>
        <v>118452.47</v>
      </c>
      <c r="Q8" s="7">
        <f t="shared" ref="Q8" si="35">ROUND(L8*0.01,2)</f>
        <v>16921.78</v>
      </c>
      <c r="R8" s="7">
        <f t="shared" ref="R8:R13" si="36">ROUND(L8*0.0075,2)</f>
        <v>12691.34</v>
      </c>
      <c r="S8" s="7">
        <f t="shared" ref="S8:S13" si="37">ROUND(L8*0.0075,2)</f>
        <v>12691.34</v>
      </c>
      <c r="T8" s="7">
        <f>ROUND(L8*0.02,2)</f>
        <v>33843.56</v>
      </c>
      <c r="U8" s="7">
        <f t="shared" ref="U8" si="38">ROUND(M8*0,2)</f>
        <v>0</v>
      </c>
      <c r="V8" s="16">
        <f t="shared" ref="V8" si="39">E8/W8</f>
        <v>1865.2756931216943</v>
      </c>
      <c r="W8" s="8">
        <v>945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20156240.050000001</v>
      </c>
      <c r="C9" s="7">
        <v>18169541.359999999</v>
      </c>
      <c r="D9" s="7">
        <v>356304.56</v>
      </c>
      <c r="E9" s="7">
        <f t="shared" ref="E9" si="40">B9-C9-D9</f>
        <v>1630394.1300000013</v>
      </c>
      <c r="F9" s="7">
        <f>ROUND(E9*0.04,2)-0.01</f>
        <v>65215.759999999995</v>
      </c>
      <c r="G9" s="7">
        <f t="shared" ref="G9" si="41">ROUND(E9*0,2)</f>
        <v>0</v>
      </c>
      <c r="H9" s="7">
        <f t="shared" ref="H9" si="42">E9-F9-G9</f>
        <v>1565178.3700000013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1565178.3700000013</v>
      </c>
      <c r="M9" s="7">
        <f t="shared" ref="M9" si="47">ROUND(L9*0.465,2)</f>
        <v>727807.94</v>
      </c>
      <c r="N9" s="7">
        <f>ROUND(L9*0.3,2)+0.01</f>
        <v>469553.52</v>
      </c>
      <c r="O9" s="7">
        <f t="shared" si="33"/>
        <v>187821.4</v>
      </c>
      <c r="P9" s="7">
        <f t="shared" si="34"/>
        <v>109562.49</v>
      </c>
      <c r="Q9" s="7">
        <f t="shared" ref="Q9" si="48">ROUND(L9*0.01,2)</f>
        <v>15651.78</v>
      </c>
      <c r="R9" s="7">
        <f t="shared" si="36"/>
        <v>11738.84</v>
      </c>
      <c r="S9" s="7">
        <f t="shared" si="37"/>
        <v>11738.84</v>
      </c>
      <c r="T9" s="7">
        <f>ROUND(L9*0.02,2)-0.01</f>
        <v>31303.56</v>
      </c>
      <c r="U9" s="7">
        <f t="shared" ref="U9" si="49">ROUND(M9*0,2)</f>
        <v>0</v>
      </c>
      <c r="V9" s="16">
        <f t="shared" ref="V9" si="50">E9/W9</f>
        <v>1743.7370374331565</v>
      </c>
      <c r="W9" s="8">
        <v>935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20363117.93</v>
      </c>
      <c r="C10" s="7">
        <v>18133991.93</v>
      </c>
      <c r="D10" s="7">
        <v>365747.54000000004</v>
      </c>
      <c r="E10" s="7">
        <f t="shared" ref="E10" si="51">B10-C10-D10</f>
        <v>1863378.46</v>
      </c>
      <c r="F10" s="7">
        <f>ROUND(E10*0.04,2)</f>
        <v>74535.14</v>
      </c>
      <c r="G10" s="7">
        <f t="shared" ref="G10" si="52">ROUND(E10*0,2)</f>
        <v>0</v>
      </c>
      <c r="H10" s="7">
        <f t="shared" ref="H10" si="53">E10-F10-G10</f>
        <v>1788843.32</v>
      </c>
      <c r="I10" s="7">
        <f t="shared" ref="I10" si="54">ROUND(H10*0,2)</f>
        <v>0</v>
      </c>
      <c r="J10" s="7">
        <f t="shared" ref="J10" si="55">ROUND((I10*0.58)+((I10*0.42)*0.1),2)</f>
        <v>0</v>
      </c>
      <c r="K10" s="7">
        <f t="shared" ref="K10" si="56">ROUND((I10*0.42)*0.9,2)</f>
        <v>0</v>
      </c>
      <c r="L10" s="18">
        <f t="shared" ref="L10" si="57">IF(J10+K10=I10,H10-I10,"ERROR")</f>
        <v>1788843.32</v>
      </c>
      <c r="M10" s="7">
        <f t="shared" ref="M10" si="58">ROUND(L10*0.465,2)</f>
        <v>831812.14</v>
      </c>
      <c r="N10" s="7">
        <f>ROUND(L10*0.3,2)+0.02</f>
        <v>536653.02</v>
      </c>
      <c r="O10" s="7">
        <f t="shared" si="33"/>
        <v>214661.2</v>
      </c>
      <c r="P10" s="7">
        <f t="shared" si="34"/>
        <v>125219.03</v>
      </c>
      <c r="Q10" s="7">
        <f t="shared" ref="Q10" si="59">ROUND(L10*0.01,2)</f>
        <v>17888.43</v>
      </c>
      <c r="R10" s="7">
        <f t="shared" si="36"/>
        <v>13416.32</v>
      </c>
      <c r="S10" s="7">
        <f t="shared" si="37"/>
        <v>13416.32</v>
      </c>
      <c r="T10" s="7">
        <f>ROUND(L10*0.02,2)-0.01</f>
        <v>35776.86</v>
      </c>
      <c r="U10" s="7">
        <f t="shared" ref="U10" si="60">ROUND(M10*0,2)</f>
        <v>0</v>
      </c>
      <c r="V10" s="16">
        <f t="shared" ref="V10" si="61">E10/W10</f>
        <v>1997.1902036441586</v>
      </c>
      <c r="W10" s="8">
        <v>933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18853950.52</v>
      </c>
      <c r="C11" s="7">
        <v>16815285.460000001</v>
      </c>
      <c r="D11" s="7">
        <v>330738.96000000002</v>
      </c>
      <c r="E11" s="7">
        <f t="shared" ref="E11" si="62">B11-C11-D11</f>
        <v>1707926.0999999987</v>
      </c>
      <c r="F11" s="7">
        <f>ROUND(E11*0.04,2)+0.01</f>
        <v>68317.049999999988</v>
      </c>
      <c r="G11" s="7">
        <f t="shared" ref="G11" si="63">ROUND(E11*0,2)</f>
        <v>0</v>
      </c>
      <c r="H11" s="7">
        <f t="shared" ref="H11" si="64">E11-F11-G11</f>
        <v>1639609.0499999986</v>
      </c>
      <c r="I11" s="7">
        <f t="shared" ref="I11" si="65">ROUND(H11*0,2)</f>
        <v>0</v>
      </c>
      <c r="J11" s="7">
        <f t="shared" ref="J11" si="66">ROUND((I11*0.58)+((I11*0.42)*0.1),2)</f>
        <v>0</v>
      </c>
      <c r="K11" s="7">
        <f t="shared" ref="K11" si="67">ROUND((I11*0.42)*0.9,2)</f>
        <v>0</v>
      </c>
      <c r="L11" s="18">
        <f t="shared" ref="L11" si="68">IF(J11+K11=I11,H11-I11,"ERROR")</f>
        <v>1639609.0499999986</v>
      </c>
      <c r="M11" s="7">
        <f t="shared" ref="M11" si="69">ROUND(L11*0.465,2)</f>
        <v>762418.21</v>
      </c>
      <c r="N11" s="7">
        <f>ROUND(L11*0.3,2)-0.01</f>
        <v>491882.70999999996</v>
      </c>
      <c r="O11" s="7">
        <f t="shared" si="33"/>
        <v>196753.09</v>
      </c>
      <c r="P11" s="7">
        <f t="shared" si="34"/>
        <v>114772.63</v>
      </c>
      <c r="Q11" s="7">
        <f t="shared" ref="Q11" si="70">ROUND(L11*0.01,2)</f>
        <v>16396.09</v>
      </c>
      <c r="R11" s="7">
        <f t="shared" si="36"/>
        <v>12297.07</v>
      </c>
      <c r="S11" s="7">
        <f t="shared" si="37"/>
        <v>12297.07</v>
      </c>
      <c r="T11" s="7">
        <f>ROUND(L11*0.02,2)</f>
        <v>32792.18</v>
      </c>
      <c r="U11" s="7">
        <f t="shared" ref="U11" si="71">ROUND(M11*0,2)</f>
        <v>0</v>
      </c>
      <c r="V11" s="16">
        <f t="shared" ref="V11" si="72">E11/W11</f>
        <v>1818.8776357827462</v>
      </c>
      <c r="W11" s="8">
        <v>939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19090132.990000002</v>
      </c>
      <c r="C12" s="7">
        <v>17095751.390000001</v>
      </c>
      <c r="D12" s="7">
        <v>341037.41</v>
      </c>
      <c r="E12" s="7">
        <f t="shared" ref="E12" si="73">B12-C12-D12</f>
        <v>1653344.1900000016</v>
      </c>
      <c r="F12" s="7">
        <f>ROUND(E12*0.04,2)</f>
        <v>66133.77</v>
      </c>
      <c r="G12" s="7">
        <f t="shared" ref="G12" si="74">ROUND(E12*0,2)</f>
        <v>0</v>
      </c>
      <c r="H12" s="7">
        <f t="shared" ref="H12" si="75">E12-F12-G12</f>
        <v>1587210.4200000016</v>
      </c>
      <c r="I12" s="7">
        <f t="shared" ref="I12" si="76">ROUND(H12*0,2)</f>
        <v>0</v>
      </c>
      <c r="J12" s="7">
        <f t="shared" ref="J12" si="77">ROUND((I12*0.58)+((I12*0.42)*0.1),2)</f>
        <v>0</v>
      </c>
      <c r="K12" s="7">
        <f t="shared" ref="K12" si="78">ROUND((I12*0.42)*0.9,2)</f>
        <v>0</v>
      </c>
      <c r="L12" s="18">
        <f t="shared" ref="L12" si="79">IF(J12+K12=I12,H12-I12,"ERROR")</f>
        <v>1587210.4200000016</v>
      </c>
      <c r="M12" s="7">
        <f t="shared" ref="M12" si="80">ROUND(L12*0.465,2)</f>
        <v>738052.85</v>
      </c>
      <c r="N12" s="7">
        <f>ROUND(L12*0.3,2)</f>
        <v>476163.13</v>
      </c>
      <c r="O12" s="7">
        <f t="shared" si="33"/>
        <v>190465.25</v>
      </c>
      <c r="P12" s="7">
        <f t="shared" si="34"/>
        <v>111104.73</v>
      </c>
      <c r="Q12" s="7">
        <f t="shared" ref="Q12" si="81">ROUND(L12*0.01,2)</f>
        <v>15872.1</v>
      </c>
      <c r="R12" s="7">
        <f t="shared" si="36"/>
        <v>11904.08</v>
      </c>
      <c r="S12" s="7">
        <f t="shared" si="37"/>
        <v>11904.08</v>
      </c>
      <c r="T12" s="7">
        <f>ROUND(L12*0.02,2)-0.01</f>
        <v>31744.2</v>
      </c>
      <c r="U12" s="7">
        <f t="shared" ref="U12" si="82">ROUND(M12*0,2)</f>
        <v>0</v>
      </c>
      <c r="V12" s="16">
        <f t="shared" ref="V12" si="83">E12/W12</f>
        <v>1731.2504607329859</v>
      </c>
      <c r="W12" s="8">
        <v>955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18256144.02</v>
      </c>
      <c r="C13" s="7">
        <v>16422832.550000001</v>
      </c>
      <c r="D13" s="7">
        <v>322061.88</v>
      </c>
      <c r="E13" s="7">
        <f t="shared" ref="E13" si="84">B13-C13-D13</f>
        <v>1511249.5899999989</v>
      </c>
      <c r="F13" s="7">
        <f>ROUND(E13*0.04,2)+0.01</f>
        <v>60449.990000000005</v>
      </c>
      <c r="G13" s="7">
        <f t="shared" ref="G13" si="85">ROUND(E13*0,2)</f>
        <v>0</v>
      </c>
      <c r="H13" s="7">
        <f t="shared" ref="H13" si="86">E13-F13-G13</f>
        <v>1450799.5999999989</v>
      </c>
      <c r="I13" s="7">
        <f t="shared" ref="I13" si="87">ROUND(H13*0,2)</f>
        <v>0</v>
      </c>
      <c r="J13" s="7">
        <f t="shared" ref="J13" si="88">ROUND((I13*0.58)+((I13*0.42)*0.1),2)</f>
        <v>0</v>
      </c>
      <c r="K13" s="7">
        <f t="shared" ref="K13" si="89">ROUND((I13*0.42)*0.9,2)</f>
        <v>0</v>
      </c>
      <c r="L13" s="18">
        <f t="shared" ref="L13" si="90">IF(J13+K13=I13,H13-I13,"ERROR")</f>
        <v>1450799.5999999989</v>
      </c>
      <c r="M13" s="7">
        <f t="shared" ref="M13" si="91">ROUND(L13*0.465,2)</f>
        <v>674621.81</v>
      </c>
      <c r="N13" s="7">
        <f>ROUND(L13*0.3,2)-0.01</f>
        <v>435239.87</v>
      </c>
      <c r="O13" s="7">
        <f t="shared" si="33"/>
        <v>174095.95</v>
      </c>
      <c r="P13" s="7">
        <f t="shared" si="34"/>
        <v>101555.97</v>
      </c>
      <c r="Q13" s="7">
        <f t="shared" ref="Q13" si="92">ROUND(L13*0.01,2)</f>
        <v>14508</v>
      </c>
      <c r="R13" s="7">
        <f t="shared" si="36"/>
        <v>10881</v>
      </c>
      <c r="S13" s="7">
        <f t="shared" si="37"/>
        <v>10881</v>
      </c>
      <c r="T13" s="7">
        <f>ROUND(L13*0.02,2)+0.01</f>
        <v>29016</v>
      </c>
      <c r="U13" s="7">
        <f t="shared" ref="U13" si="93">ROUND(M13*0,2)</f>
        <v>0</v>
      </c>
      <c r="V13" s="16">
        <f t="shared" ref="V13" si="94">E13/W13</f>
        <v>1599.2059153439143</v>
      </c>
      <c r="W13" s="8">
        <v>945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20999771.169999998</v>
      </c>
      <c r="C14" s="7">
        <v>18973954.359999999</v>
      </c>
      <c r="D14" s="7">
        <v>394858.88</v>
      </c>
      <c r="E14" s="7">
        <f t="shared" ref="E14" si="95">B14-C14-D14</f>
        <v>1630957.9299999988</v>
      </c>
      <c r="F14" s="7">
        <f>ROUND(E14*0.04,2)</f>
        <v>65238.32</v>
      </c>
      <c r="G14" s="7">
        <f t="shared" ref="G14" si="96">ROUND(E14*0,2)</f>
        <v>0</v>
      </c>
      <c r="H14" s="7">
        <f t="shared" ref="H14" si="97">E14-F14-G14</f>
        <v>1565719.6099999987</v>
      </c>
      <c r="I14" s="7">
        <f t="shared" ref="I14" si="98">ROUND(H14*0,2)</f>
        <v>0</v>
      </c>
      <c r="J14" s="7">
        <f t="shared" ref="J14" si="99">ROUND((I14*0.58)+((I14*0.42)*0.1),2)</f>
        <v>0</v>
      </c>
      <c r="K14" s="7">
        <f t="shared" ref="K14" si="100">ROUND((I14*0.42)*0.9,2)</f>
        <v>0</v>
      </c>
      <c r="L14" s="18">
        <f t="shared" ref="L14" si="101">IF(J14+K14=I14,H14-I14,"ERROR")</f>
        <v>1565719.6099999987</v>
      </c>
      <c r="M14" s="7">
        <f t="shared" ref="M14" si="102">ROUND(L14*0.465,2)</f>
        <v>728059.62</v>
      </c>
      <c r="N14" s="7">
        <f>ROUND(L14*0.3,2)-0.01</f>
        <v>469715.87</v>
      </c>
      <c r="O14" s="7">
        <f t="shared" ref="O14" si="103">ROUND(L14*0.12,2)</f>
        <v>187886.35</v>
      </c>
      <c r="P14" s="7">
        <f t="shared" ref="P14" si="104">ROUND(L14*0.07,2)</f>
        <v>109600.37</v>
      </c>
      <c r="Q14" s="7">
        <f t="shared" ref="Q14" si="105">ROUND(L14*0.01,2)</f>
        <v>15657.2</v>
      </c>
      <c r="R14" s="7">
        <f t="shared" ref="R14" si="106">ROUND(L14*0.0075,2)</f>
        <v>11742.9</v>
      </c>
      <c r="S14" s="7">
        <f t="shared" ref="S14" si="107">ROUND(L14*0.0075,2)</f>
        <v>11742.9</v>
      </c>
      <c r="T14" s="7">
        <f>ROUND(L14*0.02,2)+0.01</f>
        <v>31314.399999999998</v>
      </c>
      <c r="U14" s="7">
        <f t="shared" ref="U14" si="108">ROUND(M14*0,2)</f>
        <v>0</v>
      </c>
      <c r="V14" s="16">
        <f t="shared" ref="V14" si="109">E14/W14</f>
        <v>1729.5418133616106</v>
      </c>
      <c r="W14" s="8">
        <v>943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21336352.75</v>
      </c>
      <c r="C15" s="7">
        <v>19266754.690000001</v>
      </c>
      <c r="D15" s="7">
        <v>385836.02</v>
      </c>
      <c r="E15" s="7">
        <f t="shared" ref="E15" si="110">B15-C15-D15</f>
        <v>1683762.0399999986</v>
      </c>
      <c r="F15" s="7">
        <f>ROUND(E15*0.04,2)-0.01</f>
        <v>67350.47</v>
      </c>
      <c r="G15" s="7">
        <f t="shared" ref="G15" si="111">ROUND(E15*0,2)</f>
        <v>0</v>
      </c>
      <c r="H15" s="7">
        <f t="shared" ref="H15" si="112">E15-F15-G15</f>
        <v>1616411.5699999987</v>
      </c>
      <c r="I15" s="7">
        <f t="shared" ref="I15" si="113">ROUND(H15*0,2)</f>
        <v>0</v>
      </c>
      <c r="J15" s="7">
        <f t="shared" ref="J15" si="114">ROUND((I15*0.58)+((I15*0.42)*0.1),2)</f>
        <v>0</v>
      </c>
      <c r="K15" s="7">
        <f t="shared" ref="K15" si="115">ROUND((I15*0.42)*0.9,2)</f>
        <v>0</v>
      </c>
      <c r="L15" s="18">
        <f t="shared" ref="L15" si="116">IF(J15+K15=I15,H15-I15,"ERROR")</f>
        <v>1616411.5699999987</v>
      </c>
      <c r="M15" s="7">
        <f t="shared" ref="M15" si="117">ROUND(L15*0.465,2)</f>
        <v>751631.38</v>
      </c>
      <c r="N15" s="7">
        <f>ROUND(L15*0.3,2)-0.02</f>
        <v>484923.44999999995</v>
      </c>
      <c r="O15" s="7">
        <f t="shared" ref="O15" si="118">ROUND(L15*0.12,2)</f>
        <v>193969.39</v>
      </c>
      <c r="P15" s="7">
        <f t="shared" ref="P15" si="119">ROUND(L15*0.07,2)</f>
        <v>113148.81</v>
      </c>
      <c r="Q15" s="7">
        <f t="shared" ref="Q15" si="120">ROUND(L15*0.01,2)</f>
        <v>16164.12</v>
      </c>
      <c r="R15" s="7">
        <f t="shared" ref="R15" si="121">ROUND(L15*0.0075,2)</f>
        <v>12123.09</v>
      </c>
      <c r="S15" s="7">
        <f t="shared" ref="S15" si="122">ROUND(L15*0.0075,2)</f>
        <v>12123.09</v>
      </c>
      <c r="T15" s="7">
        <f>ROUND(L15*0.02,2)+0.01</f>
        <v>32328.239999999998</v>
      </c>
      <c r="U15" s="7">
        <f t="shared" ref="U15" si="123">ROUND(M15*0,2)</f>
        <v>0</v>
      </c>
      <c r="V15" s="16">
        <f t="shared" ref="V15" si="124">E15/W15</f>
        <v>1761.257364016735</v>
      </c>
      <c r="W15" s="8">
        <v>956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18605647.469999999</v>
      </c>
      <c r="C16" s="7">
        <v>16628071.599999998</v>
      </c>
      <c r="D16" s="7">
        <v>319026.52</v>
      </c>
      <c r="E16" s="7">
        <f t="shared" ref="E16" si="125">B16-C16-D16</f>
        <v>1658549.350000001</v>
      </c>
      <c r="F16" s="7">
        <f>ROUND(E16*0.04,2)+0.01</f>
        <v>66341.98</v>
      </c>
      <c r="G16" s="7">
        <f t="shared" ref="G16" si="126">ROUND(E16*0,2)</f>
        <v>0</v>
      </c>
      <c r="H16" s="7">
        <f t="shared" ref="H16" si="127">E16-F16-G16</f>
        <v>1592207.370000001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1592207.370000001</v>
      </c>
      <c r="M16" s="7">
        <f t="shared" ref="M16" si="132">ROUND(L16*0.465,2)</f>
        <v>740376.43</v>
      </c>
      <c r="N16" s="7">
        <f>ROUND(L16*0.3,2)</f>
        <v>477662.21</v>
      </c>
      <c r="O16" s="7">
        <f t="shared" ref="O16" si="133">ROUND(L16*0.12,2)</f>
        <v>191064.88</v>
      </c>
      <c r="P16" s="7">
        <f t="shared" ref="P16" si="134">ROUND(L16*0.07,2)</f>
        <v>111454.52</v>
      </c>
      <c r="Q16" s="7">
        <f t="shared" ref="Q16" si="135">ROUND(L16*0.01,2)</f>
        <v>15922.07</v>
      </c>
      <c r="R16" s="7">
        <f t="shared" ref="R16" si="136">ROUND(L16*0.0075,2)</f>
        <v>11941.56</v>
      </c>
      <c r="S16" s="7">
        <f t="shared" ref="S16" si="137">ROUND(L16*0.0075,2)</f>
        <v>11941.56</v>
      </c>
      <c r="T16" s="7">
        <f>ROUND(L16*0.02,2)-0.01</f>
        <v>31844.140000000003</v>
      </c>
      <c r="U16" s="7">
        <f t="shared" ref="U16" si="138">ROUND(M16*0,2)</f>
        <v>0</v>
      </c>
      <c r="V16" s="16">
        <f t="shared" ref="V16" si="139">E16/W16</f>
        <v>1773.8495721925144</v>
      </c>
      <c r="W16" s="8">
        <v>935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19161053.890000001</v>
      </c>
      <c r="C17" s="7">
        <v>17207111.84</v>
      </c>
      <c r="D17" s="7">
        <v>344551.65</v>
      </c>
      <c r="E17" s="7">
        <f t="shared" ref="E17" si="140">B17-C17-D17</f>
        <v>1609390.4000000008</v>
      </c>
      <c r="F17" s="7">
        <f>ROUND(E17*0.04,2)-0.01</f>
        <v>64375.61</v>
      </c>
      <c r="G17" s="7">
        <f t="shared" ref="G17" si="141">ROUND(E17*0,2)</f>
        <v>0</v>
      </c>
      <c r="H17" s="7">
        <f t="shared" ref="H17" si="142">E17-F17-G17</f>
        <v>1545014.7900000007</v>
      </c>
      <c r="I17" s="7">
        <f t="shared" ref="I17" si="143">ROUND(H17*0,2)</f>
        <v>0</v>
      </c>
      <c r="J17" s="7">
        <f t="shared" ref="J17" si="144">ROUND((I17*0.58)+((I17*0.42)*0.1),2)</f>
        <v>0</v>
      </c>
      <c r="K17" s="7">
        <f t="shared" ref="K17" si="145">ROUND((I17*0.42)*0.9,2)</f>
        <v>0</v>
      </c>
      <c r="L17" s="18">
        <f t="shared" ref="L17" si="146">IF(J17+K17=I17,H17-I17,"ERROR")</f>
        <v>1545014.7900000007</v>
      </c>
      <c r="M17" s="7">
        <f t="shared" ref="M17" si="147">ROUND(L17*0.465,2)</f>
        <v>718431.88</v>
      </c>
      <c r="N17" s="7">
        <f>ROUND(L17*0.3,2)-0.01</f>
        <v>463504.43</v>
      </c>
      <c r="O17" s="7">
        <f t="shared" ref="O17" si="148">ROUND(L17*0.12,2)</f>
        <v>185401.77</v>
      </c>
      <c r="P17" s="7">
        <f t="shared" ref="P17" si="149">ROUND(L17*0.07,2)</f>
        <v>108151.03999999999</v>
      </c>
      <c r="Q17" s="7">
        <f t="shared" ref="Q17" si="150">ROUND(L17*0.01,2)</f>
        <v>15450.15</v>
      </c>
      <c r="R17" s="7">
        <f t="shared" ref="R17" si="151">ROUND(L17*0.0075,2)</f>
        <v>11587.61</v>
      </c>
      <c r="S17" s="7">
        <f t="shared" ref="S17" si="152">ROUND(L17*0.0075,2)</f>
        <v>11587.61</v>
      </c>
      <c r="T17" s="7">
        <f>ROUND(L17*0.02,2)</f>
        <v>30900.3</v>
      </c>
      <c r="U17" s="7">
        <f t="shared" ref="U17" si="153">ROUND(M17*0,2)</f>
        <v>0</v>
      </c>
      <c r="V17" s="16">
        <f t="shared" ref="V17" si="154">E17/W17</f>
        <v>1712.1174468085114</v>
      </c>
      <c r="W17" s="8">
        <v>940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19696094.539999999</v>
      </c>
      <c r="C18" s="7">
        <v>17528239.189999998</v>
      </c>
      <c r="D18" s="7">
        <v>342317.91000000003</v>
      </c>
      <c r="E18" s="7">
        <f t="shared" ref="E18" si="155">B18-C18-D18</f>
        <v>1825537.4400000013</v>
      </c>
      <c r="F18" s="7">
        <f>ROUND(E18*0.04,2)</f>
        <v>73021.5</v>
      </c>
      <c r="G18" s="7">
        <f t="shared" ref="G18" si="156">ROUND(E18*0,2)</f>
        <v>0</v>
      </c>
      <c r="H18" s="7">
        <f t="shared" ref="H18" si="157">E18-F18-G18</f>
        <v>1752515.9400000013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1752515.9400000013</v>
      </c>
      <c r="M18" s="7">
        <f t="shared" ref="M18" si="162">ROUND(L18*0.465,2)</f>
        <v>814919.91</v>
      </c>
      <c r="N18" s="7">
        <f t="shared" ref="N18:N23" si="163">ROUND(L18*0.3,2)</f>
        <v>525754.78</v>
      </c>
      <c r="O18" s="7">
        <f t="shared" ref="O18" si="164">ROUND(L18*0.12,2)</f>
        <v>210301.91</v>
      </c>
      <c r="P18" s="7">
        <f t="shared" ref="P18" si="165">ROUND(L18*0.07,2)</f>
        <v>122676.12</v>
      </c>
      <c r="Q18" s="7">
        <f t="shared" ref="Q18" si="166">ROUND(L18*0.01,2)</f>
        <v>17525.16</v>
      </c>
      <c r="R18" s="7">
        <f t="shared" ref="R18" si="167">ROUND(L18*0.0075,2)</f>
        <v>13143.87</v>
      </c>
      <c r="S18" s="7">
        <f t="shared" ref="S18" si="168">ROUND(L18*0.0075,2)</f>
        <v>13143.87</v>
      </c>
      <c r="T18" s="7">
        <f>ROUND(L18*0.02,2)</f>
        <v>35050.32</v>
      </c>
      <c r="U18" s="7">
        <f t="shared" ref="U18" si="169">ROUND(M18*0,2)</f>
        <v>0</v>
      </c>
      <c r="V18" s="16">
        <f t="shared" ref="V18" si="170">E18/W18</f>
        <v>2091.1081786941595</v>
      </c>
      <c r="W18" s="8">
        <v>873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18271051.050000001</v>
      </c>
      <c r="C19" s="7">
        <v>16391398.970000003</v>
      </c>
      <c r="D19" s="7">
        <v>330939.82</v>
      </c>
      <c r="E19" s="7">
        <f t="shared" ref="E19" si="171">B19-C19-D19</f>
        <v>1548712.2599999981</v>
      </c>
      <c r="F19" s="7">
        <f>ROUND(E19*0.04,2)-0.01</f>
        <v>61948.479999999996</v>
      </c>
      <c r="G19" s="7">
        <f t="shared" ref="G19" si="172">ROUND(E19*0,2)</f>
        <v>0</v>
      </c>
      <c r="H19" s="7">
        <f t="shared" ref="H19" si="173">E19-F19-G19</f>
        <v>1486763.7799999982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1486763.7799999982</v>
      </c>
      <c r="M19" s="7">
        <f t="shared" ref="M19" si="178">ROUND(L19*0.465,2)</f>
        <v>691345.16</v>
      </c>
      <c r="N19" s="7">
        <f t="shared" si="163"/>
        <v>446029.13</v>
      </c>
      <c r="O19" s="7">
        <f t="shared" ref="O19" si="179">ROUND(L19*0.12,2)</f>
        <v>178411.65</v>
      </c>
      <c r="P19" s="7">
        <f t="shared" ref="P19" si="180">ROUND(L19*0.07,2)</f>
        <v>104073.46</v>
      </c>
      <c r="Q19" s="7">
        <f t="shared" ref="Q19" si="181">ROUND(L19*0.01,2)</f>
        <v>14867.64</v>
      </c>
      <c r="R19" s="7">
        <f t="shared" ref="R19" si="182">ROUND(L19*0.0075,2)</f>
        <v>11150.73</v>
      </c>
      <c r="S19" s="7">
        <f t="shared" ref="S19" si="183">ROUND(L19*0.0075,2)</f>
        <v>11150.73</v>
      </c>
      <c r="T19" s="7">
        <f>ROUND(L19*0.02,2)</f>
        <v>29735.279999999999</v>
      </c>
      <c r="U19" s="7">
        <f t="shared" ref="U19" si="184">ROUND(M19*0,2)</f>
        <v>0</v>
      </c>
      <c r="V19" s="16">
        <f t="shared" ref="V19" si="185">E19/W19</f>
        <v>1759.9002954545433</v>
      </c>
      <c r="W19" s="8">
        <v>880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18536867.210000001</v>
      </c>
      <c r="C20" s="7">
        <v>16618330.67</v>
      </c>
      <c r="D20" s="7">
        <v>323989.63</v>
      </c>
      <c r="E20" s="7">
        <f t="shared" ref="E20" si="186">B20-C20-D20</f>
        <v>1594546.9100000011</v>
      </c>
      <c r="F20" s="7">
        <f>ROUND(E20*0.04,2)+0.01</f>
        <v>63781.89</v>
      </c>
      <c r="G20" s="7">
        <f t="shared" ref="G20" si="187">ROUND(E20*0,2)</f>
        <v>0</v>
      </c>
      <c r="H20" s="7">
        <f t="shared" ref="H20" si="188">E20-F20-G20</f>
        <v>1530765.0200000012</v>
      </c>
      <c r="I20" s="7">
        <f t="shared" ref="I20" si="189">ROUND(H20*0,2)</f>
        <v>0</v>
      </c>
      <c r="J20" s="7">
        <f t="shared" ref="J20" si="190">ROUND((I20*0.58)+((I20*0.42)*0.1),2)</f>
        <v>0</v>
      </c>
      <c r="K20" s="7">
        <f t="shared" ref="K20" si="191">ROUND((I20*0.42)*0.9,2)</f>
        <v>0</v>
      </c>
      <c r="L20" s="18">
        <f t="shared" ref="L20" si="192">IF(J20+K20=I20,H20-I20,"ERROR")</f>
        <v>1530765.0200000012</v>
      </c>
      <c r="M20" s="7">
        <f t="shared" ref="M20" si="193">ROUND(L20*0.465,2)</f>
        <v>711805.73</v>
      </c>
      <c r="N20" s="7">
        <f t="shared" si="163"/>
        <v>459229.51</v>
      </c>
      <c r="O20" s="7">
        <f t="shared" ref="O20" si="194">ROUND(L20*0.12,2)</f>
        <v>183691.8</v>
      </c>
      <c r="P20" s="7">
        <f t="shared" ref="P20" si="195">ROUND(L20*0.07,2)</f>
        <v>107153.55</v>
      </c>
      <c r="Q20" s="7">
        <f t="shared" ref="Q20" si="196">ROUND(L20*0.01,2)</f>
        <v>15307.65</v>
      </c>
      <c r="R20" s="7">
        <f t="shared" ref="R20" si="197">ROUND(L20*0.0075,2)</f>
        <v>11480.74</v>
      </c>
      <c r="S20" s="7">
        <f t="shared" ref="S20" si="198">ROUND(L20*0.0075,2)</f>
        <v>11480.74</v>
      </c>
      <c r="T20" s="7">
        <f>ROUND(L20*0.02,2)</f>
        <v>30615.3</v>
      </c>
      <c r="U20" s="7">
        <f t="shared" ref="U20" si="199">ROUND(M20*0,2)</f>
        <v>0</v>
      </c>
      <c r="V20" s="16">
        <f t="shared" ref="V20" si="200">E20/W20</f>
        <v>1909.637017964073</v>
      </c>
      <c r="W20" s="8">
        <v>835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20031778.559999999</v>
      </c>
      <c r="C21" s="7">
        <v>17913269.370000001</v>
      </c>
      <c r="D21" s="7">
        <v>405662.04</v>
      </c>
      <c r="E21" s="7">
        <f t="shared" ref="E21" si="201">B21-C21-D21</f>
        <v>1712847.1499999976</v>
      </c>
      <c r="F21" s="7">
        <f>ROUND(E21*0.04,2)</f>
        <v>68513.89</v>
      </c>
      <c r="G21" s="7">
        <f t="shared" ref="G21" si="202">ROUND(E21*0,2)</f>
        <v>0</v>
      </c>
      <c r="H21" s="7">
        <f t="shared" ref="H21" si="203">E21-F21-G21</f>
        <v>1644333.2599999977</v>
      </c>
      <c r="I21" s="7">
        <f t="shared" ref="I21" si="204">ROUND(H21*0,2)</f>
        <v>0</v>
      </c>
      <c r="J21" s="7">
        <f t="shared" ref="J21" si="205">ROUND((I21*0.58)+((I21*0.42)*0.1),2)</f>
        <v>0</v>
      </c>
      <c r="K21" s="7">
        <f t="shared" ref="K21" si="206">ROUND((I21*0.42)*0.9,2)</f>
        <v>0</v>
      </c>
      <c r="L21" s="18">
        <f t="shared" ref="L21" si="207">IF(J21+K21=I21,H21-I21,"ERROR")</f>
        <v>1644333.2599999977</v>
      </c>
      <c r="M21" s="7">
        <f t="shared" ref="M21" si="208">ROUND(L21*0.465,2)</f>
        <v>764614.97</v>
      </c>
      <c r="N21" s="7">
        <f t="shared" si="163"/>
        <v>493299.98</v>
      </c>
      <c r="O21" s="7">
        <f t="shared" ref="O21" si="209">ROUND(L21*0.12,2)</f>
        <v>197319.99</v>
      </c>
      <c r="P21" s="7">
        <f t="shared" ref="P21" si="210">ROUND(L21*0.07,2)</f>
        <v>115103.33</v>
      </c>
      <c r="Q21" s="7">
        <f t="shared" ref="Q21" si="211">ROUND(L21*0.01,2)</f>
        <v>16443.330000000002</v>
      </c>
      <c r="R21" s="7">
        <f t="shared" ref="R21" si="212">ROUND(L21*0.0075,2)</f>
        <v>12332.5</v>
      </c>
      <c r="S21" s="7">
        <f t="shared" ref="S21" si="213">ROUND(L21*0.0075,2)</f>
        <v>12332.5</v>
      </c>
      <c r="T21" s="7">
        <f>ROUND(L21*0.02,2)-0.01</f>
        <v>32886.659999999996</v>
      </c>
      <c r="U21" s="7">
        <f t="shared" ref="U21" si="214">ROUND(M21*0,2)</f>
        <v>0</v>
      </c>
      <c r="V21" s="16">
        <f t="shared" ref="V21" si="215">E21/W21</f>
        <v>1984.7591541135546</v>
      </c>
      <c r="W21" s="8">
        <v>863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18709142.440000001</v>
      </c>
      <c r="C22" s="7">
        <v>16878173.469999999</v>
      </c>
      <c r="D22" s="7">
        <v>401952.96</v>
      </c>
      <c r="E22" s="7">
        <f t="shared" ref="E22" si="216">B22-C22-D22</f>
        <v>1429016.0100000026</v>
      </c>
      <c r="F22" s="7">
        <f>ROUND(E22*0.04,2)</f>
        <v>57160.639999999999</v>
      </c>
      <c r="G22" s="7">
        <f t="shared" ref="G22" si="217">ROUND(E22*0,2)</f>
        <v>0</v>
      </c>
      <c r="H22" s="7">
        <f t="shared" ref="H22" si="218">E22-F22-G22</f>
        <v>1371855.3700000027</v>
      </c>
      <c r="I22" s="7">
        <f t="shared" ref="I22" si="219">ROUND(H22*0,2)</f>
        <v>0</v>
      </c>
      <c r="J22" s="7">
        <f t="shared" ref="J22" si="220">ROUND((I22*0.58)+((I22*0.42)*0.1),2)</f>
        <v>0</v>
      </c>
      <c r="K22" s="7">
        <f t="shared" ref="K22" si="221">ROUND((I22*0.42)*0.9,2)</f>
        <v>0</v>
      </c>
      <c r="L22" s="18">
        <f t="shared" ref="L22" si="222">IF(J22+K22=I22,H22-I22,"ERROR")</f>
        <v>1371855.3700000027</v>
      </c>
      <c r="M22" s="7">
        <f t="shared" ref="M22" si="223">ROUND(L22*0.465,2)</f>
        <v>637912.75</v>
      </c>
      <c r="N22" s="7">
        <f t="shared" si="163"/>
        <v>411556.61</v>
      </c>
      <c r="O22" s="7">
        <f t="shared" ref="O22" si="224">ROUND(L22*0.12,2)</f>
        <v>164622.64000000001</v>
      </c>
      <c r="P22" s="7">
        <f t="shared" ref="P22" si="225">ROUND(L22*0.07,2)</f>
        <v>96029.88</v>
      </c>
      <c r="Q22" s="7">
        <f t="shared" ref="Q22" si="226">ROUND(L22*0.01,2)</f>
        <v>13718.55</v>
      </c>
      <c r="R22" s="7">
        <f t="shared" ref="R22" si="227">ROUND(L22*0.0075,2)</f>
        <v>10288.92</v>
      </c>
      <c r="S22" s="7">
        <f t="shared" ref="S22" si="228">ROUND(L22*0.0075,2)</f>
        <v>10288.92</v>
      </c>
      <c r="T22" s="7">
        <f>ROUND(L22*0.02,2)-0.01</f>
        <v>27437.100000000002</v>
      </c>
      <c r="U22" s="7">
        <f t="shared" ref="U22" si="229">ROUND(M22*0,2)</f>
        <v>0</v>
      </c>
      <c r="V22" s="16">
        <f t="shared" ref="V22" si="230">E22/W22</f>
        <v>1612.8848871331857</v>
      </c>
      <c r="W22" s="8">
        <v>886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19101047.589999996</v>
      </c>
      <c r="C23" s="7">
        <v>17318050.030000001</v>
      </c>
      <c r="D23" s="7">
        <v>357283.35</v>
      </c>
      <c r="E23" s="7">
        <f t="shared" ref="E23" si="231">B23-C23-D23</f>
        <v>1425714.2099999948</v>
      </c>
      <c r="F23" s="7">
        <f>ROUND(E23*0.04,2)</f>
        <v>57028.57</v>
      </c>
      <c r="G23" s="7">
        <f t="shared" ref="G23" si="232">ROUND(E23*0,2)</f>
        <v>0</v>
      </c>
      <c r="H23" s="7">
        <f t="shared" ref="H23" si="233">E23-F23-G23</f>
        <v>1368685.6399999948</v>
      </c>
      <c r="I23" s="7">
        <f t="shared" ref="I23" si="234">ROUND(H23*0,2)</f>
        <v>0</v>
      </c>
      <c r="J23" s="7">
        <f t="shared" ref="J23" si="235">ROUND((I23*0.58)+((I23*0.42)*0.1),2)</f>
        <v>0</v>
      </c>
      <c r="K23" s="7">
        <f t="shared" ref="K23" si="236">ROUND((I23*0.42)*0.9,2)</f>
        <v>0</v>
      </c>
      <c r="L23" s="18">
        <f t="shared" ref="L23" si="237">IF(J23+K23=I23,H23-I23,"ERROR")</f>
        <v>1368685.6399999948</v>
      </c>
      <c r="M23" s="7">
        <f t="shared" ref="M23" si="238">ROUND(L23*0.465,2)</f>
        <v>636438.81999999995</v>
      </c>
      <c r="N23" s="7">
        <f t="shared" si="163"/>
        <v>410605.69</v>
      </c>
      <c r="O23" s="7">
        <f t="shared" ref="O23" si="239">ROUND(L23*0.12,2)</f>
        <v>164242.28</v>
      </c>
      <c r="P23" s="7">
        <f t="shared" ref="P23" si="240">ROUND(L23*0.07,2)</f>
        <v>95807.99</v>
      </c>
      <c r="Q23" s="7">
        <f t="shared" ref="Q23" si="241">ROUND(L23*0.01,2)</f>
        <v>13686.86</v>
      </c>
      <c r="R23" s="7">
        <f t="shared" ref="R23" si="242">ROUND(L23*0.0075,2)</f>
        <v>10265.14</v>
      </c>
      <c r="S23" s="7">
        <f t="shared" ref="S23" si="243">ROUND(L23*0.0075,2)</f>
        <v>10265.14</v>
      </c>
      <c r="T23" s="7">
        <f>ROUND(L23*0.02,2)+0.01</f>
        <v>27373.719999999998</v>
      </c>
      <c r="U23" s="7">
        <f t="shared" ref="U23" si="244">ROUND(M23*0,2)</f>
        <v>0</v>
      </c>
      <c r="V23" s="16">
        <f t="shared" ref="V23" si="245">E23/W23</f>
        <v>1575.3748176795523</v>
      </c>
      <c r="W23" s="8">
        <v>905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18932831.400000002</v>
      </c>
      <c r="C24" s="7">
        <v>17121493.560000002</v>
      </c>
      <c r="D24" s="7">
        <v>327180.2</v>
      </c>
      <c r="E24" s="7">
        <f t="shared" ref="E24" si="246">B24-C24-D24</f>
        <v>1484157.64</v>
      </c>
      <c r="F24" s="7">
        <f>ROUND(E24*0.04,2)</f>
        <v>59366.31</v>
      </c>
      <c r="G24" s="7">
        <f t="shared" ref="G24" si="247">ROUND(E24*0,2)</f>
        <v>0</v>
      </c>
      <c r="H24" s="7">
        <f t="shared" ref="H24" si="248">E24-F24-G24</f>
        <v>1424791.3299999998</v>
      </c>
      <c r="I24" s="7">
        <f t="shared" ref="I24" si="249">ROUND(H24*0,2)</f>
        <v>0</v>
      </c>
      <c r="J24" s="7">
        <f t="shared" ref="J24" si="250">ROUND((I24*0.58)+((I24*0.42)*0.1),2)</f>
        <v>0</v>
      </c>
      <c r="K24" s="7">
        <f t="shared" ref="K24" si="251">ROUND((I24*0.42)*0.9,2)</f>
        <v>0</v>
      </c>
      <c r="L24" s="18">
        <f t="shared" ref="L24" si="252">IF(J24+K24=I24,H24-I24,"ERROR")</f>
        <v>1424791.3299999998</v>
      </c>
      <c r="M24" s="7">
        <f t="shared" ref="M24" si="253">ROUND(L24*0.465,2)</f>
        <v>662527.97</v>
      </c>
      <c r="N24" s="7">
        <f>ROUND(L24*0.3,2)+0.02</f>
        <v>427437.42000000004</v>
      </c>
      <c r="O24" s="7">
        <f t="shared" ref="O24" si="254">ROUND(L24*0.12,2)</f>
        <v>170974.96</v>
      </c>
      <c r="P24" s="7">
        <f t="shared" ref="P24" si="255">ROUND(L24*0.07,2)</f>
        <v>99735.39</v>
      </c>
      <c r="Q24" s="7">
        <f t="shared" ref="Q24" si="256">ROUND(L24*0.01,2)</f>
        <v>14247.91</v>
      </c>
      <c r="R24" s="7">
        <f t="shared" ref="R24" si="257">ROUND(L24*0.0075,2)</f>
        <v>10685.93</v>
      </c>
      <c r="S24" s="7">
        <f t="shared" ref="S24" si="258">ROUND(L24*0.0075,2)</f>
        <v>10685.93</v>
      </c>
      <c r="T24" s="7">
        <f>ROUND(L24*0.02,2)-0.01</f>
        <v>28495.820000000003</v>
      </c>
      <c r="U24" s="7">
        <f t="shared" ref="U24" si="259">ROUND(M24*0,2)</f>
        <v>0</v>
      </c>
      <c r="V24" s="16">
        <f t="shared" ref="V24" si="260">E24/W24</f>
        <v>1641.7673008849556</v>
      </c>
      <c r="W24" s="8">
        <v>904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18138088.77</v>
      </c>
      <c r="C25" s="7">
        <v>16378280.239999998</v>
      </c>
      <c r="D25" s="7">
        <v>327212.16000000003</v>
      </c>
      <c r="E25" s="7">
        <f t="shared" ref="E25" si="261">B25-C25-D25</f>
        <v>1432596.370000001</v>
      </c>
      <c r="F25" s="7">
        <f>ROUND(E25*0.04,2)+0.01</f>
        <v>57303.86</v>
      </c>
      <c r="G25" s="7">
        <f t="shared" ref="G25" si="262">ROUND(E25*0,2)</f>
        <v>0</v>
      </c>
      <c r="H25" s="7">
        <f t="shared" ref="H25" si="263">E25-F25-G25</f>
        <v>1375292.5100000009</v>
      </c>
      <c r="I25" s="7">
        <f t="shared" ref="I25" si="264">ROUND(H25*0,2)</f>
        <v>0</v>
      </c>
      <c r="J25" s="7">
        <f t="shared" ref="J25" si="265">ROUND((I25*0.58)+((I25*0.42)*0.1),2)</f>
        <v>0</v>
      </c>
      <c r="K25" s="7">
        <f t="shared" ref="K25" si="266">ROUND((I25*0.42)*0.9,2)</f>
        <v>0</v>
      </c>
      <c r="L25" s="18">
        <f t="shared" ref="L25" si="267">IF(J25+K25=I25,H25-I25,"ERROR")</f>
        <v>1375292.5100000009</v>
      </c>
      <c r="M25" s="7">
        <f t="shared" ref="M25" si="268">ROUND(L25*0.465,2)</f>
        <v>639511.02</v>
      </c>
      <c r="N25" s="7">
        <f>ROUND(L25*0.3,2)-0.01</f>
        <v>412587.74</v>
      </c>
      <c r="O25" s="7">
        <f t="shared" ref="O25" si="269">ROUND(L25*0.12,2)</f>
        <v>165035.1</v>
      </c>
      <c r="P25" s="7">
        <f t="shared" ref="P25" si="270">ROUND(L25*0.07,2)</f>
        <v>96270.48</v>
      </c>
      <c r="Q25" s="7">
        <f t="shared" ref="Q25" si="271">ROUND(L25*0.01,2)</f>
        <v>13752.93</v>
      </c>
      <c r="R25" s="7">
        <f t="shared" ref="R25" si="272">ROUND(L25*0.0075,2)</f>
        <v>10314.69</v>
      </c>
      <c r="S25" s="7">
        <f t="shared" ref="S25" si="273">ROUND(L25*0.0075,2)</f>
        <v>10314.69</v>
      </c>
      <c r="T25" s="7">
        <f>ROUND(L25*0.02,2)+0.01</f>
        <v>27505.859999999997</v>
      </c>
      <c r="U25" s="7">
        <f t="shared" ref="U25" si="274">ROUND(M25*0,2)</f>
        <v>0</v>
      </c>
      <c r="V25" s="16">
        <f t="shared" ref="V25" si="275">E25/W25</f>
        <v>1584.7304977876117</v>
      </c>
      <c r="W25" s="8">
        <v>904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16750866.400000002</v>
      </c>
      <c r="C26" s="7">
        <v>15078598.120000001</v>
      </c>
      <c r="D26" s="7">
        <v>326716.03000000003</v>
      </c>
      <c r="E26" s="7">
        <f t="shared" ref="E26" si="276">B26-C26-D26</f>
        <v>1345552.2500000012</v>
      </c>
      <c r="F26" s="7">
        <f>ROUND(E26*0.04,2)-0.01</f>
        <v>53822.079999999994</v>
      </c>
      <c r="G26" s="7">
        <f t="shared" ref="G26" si="277">ROUND(E26*0,2)</f>
        <v>0</v>
      </c>
      <c r="H26" s="7">
        <f t="shared" ref="H26" si="278">E26-F26-G26</f>
        <v>1291730.1700000011</v>
      </c>
      <c r="I26" s="7">
        <f t="shared" ref="I26" si="279">ROUND(H26*0,2)</f>
        <v>0</v>
      </c>
      <c r="J26" s="7">
        <f t="shared" ref="J26" si="280">ROUND((I26*0.58)+((I26*0.42)*0.1),2)</f>
        <v>0</v>
      </c>
      <c r="K26" s="7">
        <f t="shared" ref="K26" si="281">ROUND((I26*0.42)*0.9,2)</f>
        <v>0</v>
      </c>
      <c r="L26" s="18">
        <f t="shared" ref="L26" si="282">IF(J26+K26=I26,H26-I26,"ERROR")</f>
        <v>1291730.1700000011</v>
      </c>
      <c r="M26" s="7">
        <f t="shared" ref="M26" si="283">ROUND(L26*0.465,2)</f>
        <v>600654.53</v>
      </c>
      <c r="N26" s="7">
        <f>ROUND(L26*0.3,2)</f>
        <v>387519.05</v>
      </c>
      <c r="O26" s="7">
        <f t="shared" ref="O26" si="284">ROUND(L26*0.12,2)</f>
        <v>155007.62</v>
      </c>
      <c r="P26" s="7">
        <f t="shared" ref="P26" si="285">ROUND(L26*0.07,2)</f>
        <v>90421.11</v>
      </c>
      <c r="Q26" s="7">
        <f t="shared" ref="Q26" si="286">ROUND(L26*0.01,2)</f>
        <v>12917.3</v>
      </c>
      <c r="R26" s="7">
        <f t="shared" ref="R26" si="287">ROUND(L26*0.0075,2)</f>
        <v>9687.98</v>
      </c>
      <c r="S26" s="7">
        <f t="shared" ref="S26" si="288">ROUND(L26*0.0075,2)</f>
        <v>9687.98</v>
      </c>
      <c r="T26" s="7">
        <f>ROUND(L26*0.02,2)</f>
        <v>25834.6</v>
      </c>
      <c r="U26" s="7">
        <f t="shared" ref="U26" si="289">ROUND(M26*0,2)</f>
        <v>0</v>
      </c>
      <c r="V26" s="16">
        <f t="shared" ref="V26" si="290">E26/W26</f>
        <v>1491.7430709534381</v>
      </c>
      <c r="W26" s="8">
        <v>902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19266248.649999999</v>
      </c>
      <c r="C27" s="7">
        <v>17262238.329999998</v>
      </c>
      <c r="D27" s="7">
        <v>362914.25</v>
      </c>
      <c r="E27" s="7">
        <f t="shared" ref="E27" si="291">B27-C27-D27</f>
        <v>1641096.0700000003</v>
      </c>
      <c r="F27" s="7">
        <f>ROUND(E27*0.04,2)</f>
        <v>65643.839999999997</v>
      </c>
      <c r="G27" s="7">
        <f t="shared" ref="G27" si="292">ROUND(E27*0,2)</f>
        <v>0</v>
      </c>
      <c r="H27" s="7">
        <f t="shared" ref="H27" si="293">E27-F27-G27</f>
        <v>1575452.2300000002</v>
      </c>
      <c r="I27" s="7">
        <f t="shared" ref="I27" si="294">ROUND(H27*0,2)</f>
        <v>0</v>
      </c>
      <c r="J27" s="7">
        <f t="shared" ref="J27" si="295">ROUND((I27*0.58)+((I27*0.42)*0.1),2)</f>
        <v>0</v>
      </c>
      <c r="K27" s="7">
        <f t="shared" ref="K27" si="296">ROUND((I27*0.42)*0.9,2)</f>
        <v>0</v>
      </c>
      <c r="L27" s="18">
        <f t="shared" ref="L27" si="297">IF(J27+K27=I27,H27-I27,"ERROR")</f>
        <v>1575452.2300000002</v>
      </c>
      <c r="M27" s="7">
        <f t="shared" ref="M27" si="298">ROUND(L27*0.465,2)</f>
        <v>732585.29</v>
      </c>
      <c r="N27" s="7">
        <f>ROUND(L27*0.3,2)</f>
        <v>472635.67</v>
      </c>
      <c r="O27" s="7">
        <f t="shared" ref="O27" si="299">ROUND(L27*0.12,2)</f>
        <v>189054.27</v>
      </c>
      <c r="P27" s="7">
        <f t="shared" ref="P27" si="300">ROUND(L27*0.07,2)</f>
        <v>110281.66</v>
      </c>
      <c r="Q27" s="7">
        <f t="shared" ref="Q27" si="301">ROUND(L27*0.01,2)</f>
        <v>15754.52</v>
      </c>
      <c r="R27" s="7">
        <f t="shared" ref="R27" si="302">ROUND(L27*0.0075,2)</f>
        <v>11815.89</v>
      </c>
      <c r="S27" s="7">
        <f t="shared" ref="S27" si="303">ROUND(L27*0.0075,2)</f>
        <v>11815.89</v>
      </c>
      <c r="T27" s="7">
        <f>ROUND(L27*0.02,2)</f>
        <v>31509.040000000001</v>
      </c>
      <c r="U27" s="7">
        <f t="shared" ref="U27" si="304">ROUND(M27*0,2)</f>
        <v>0</v>
      </c>
      <c r="V27" s="16">
        <f t="shared" ref="V27" si="305">E27/W27</f>
        <v>1811.3643156732894</v>
      </c>
      <c r="W27" s="8">
        <v>906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45997</v>
      </c>
      <c r="B28" s="7">
        <v>16108947.51</v>
      </c>
      <c r="C28" s="7">
        <v>14414227.880000001</v>
      </c>
      <c r="D28" s="7">
        <v>305613.41000000003</v>
      </c>
      <c r="E28" s="7">
        <f t="shared" ref="E28" si="306">B28-C28-D28</f>
        <v>1389106.2199999988</v>
      </c>
      <c r="F28" s="7">
        <f>ROUND(E28*0.04,2)-0.01</f>
        <v>55564.24</v>
      </c>
      <c r="G28" s="7">
        <f t="shared" ref="G28" si="307">ROUND(E28*0,2)</f>
        <v>0</v>
      </c>
      <c r="H28" s="7">
        <f t="shared" ref="H28" si="308">E28-F28-G28</f>
        <v>1333541.9799999988</v>
      </c>
      <c r="I28" s="7">
        <f t="shared" ref="I28" si="309">ROUND(H28*0,2)</f>
        <v>0</v>
      </c>
      <c r="J28" s="7">
        <f t="shared" ref="J28" si="310">ROUND((I28*0.58)+((I28*0.42)*0.1),2)</f>
        <v>0</v>
      </c>
      <c r="K28" s="7">
        <f t="shared" ref="K28" si="311">ROUND((I28*0.42)*0.9,2)</f>
        <v>0</v>
      </c>
      <c r="L28" s="18">
        <f t="shared" ref="L28" si="312">IF(J28+K28=I28,H28-I28,"ERROR")</f>
        <v>1333541.9799999988</v>
      </c>
      <c r="M28" s="7">
        <f t="shared" ref="M28" si="313">ROUND(L28*0.465,2)</f>
        <v>620097.02</v>
      </c>
      <c r="N28" s="7">
        <f>ROUND(L28*0.3,2)+0.01</f>
        <v>400062.60000000003</v>
      </c>
      <c r="O28" s="7">
        <f t="shared" ref="O28" si="314">ROUND(L28*0.12,2)</f>
        <v>160025.04</v>
      </c>
      <c r="P28" s="7">
        <f t="shared" ref="P28" si="315">ROUND(L28*0.07,2)</f>
        <v>93347.94</v>
      </c>
      <c r="Q28" s="7">
        <f t="shared" ref="Q28" si="316">ROUND(L28*0.01,2)</f>
        <v>13335.42</v>
      </c>
      <c r="R28" s="7">
        <f t="shared" ref="R28" si="317">ROUND(L28*0.0075,2)</f>
        <v>10001.56</v>
      </c>
      <c r="S28" s="7">
        <f t="shared" ref="S28" si="318">ROUND(L28*0.0075,2)</f>
        <v>10001.56</v>
      </c>
      <c r="T28" s="7">
        <f>ROUND(L28*0.02,2)</f>
        <v>26670.84</v>
      </c>
      <c r="U28" s="7">
        <f t="shared" ref="U28" si="319">ROUND(M28*0,2)</f>
        <v>0</v>
      </c>
      <c r="V28" s="16">
        <f t="shared" ref="V28" si="320">E28/W28</f>
        <v>1543.4513555555543</v>
      </c>
      <c r="W28" s="8">
        <v>900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46004</v>
      </c>
      <c r="B29" s="7">
        <v>13741757.679999998</v>
      </c>
      <c r="C29" s="7">
        <v>12290793.800000001</v>
      </c>
      <c r="D29" s="7">
        <v>279001.02999999997</v>
      </c>
      <c r="E29" s="7">
        <f t="shared" ref="E29" si="321">B29-C29-D29</f>
        <v>1171962.8499999971</v>
      </c>
      <c r="F29" s="7">
        <f>ROUND(E29*0.04,2)</f>
        <v>46878.51</v>
      </c>
      <c r="G29" s="7">
        <f t="shared" ref="G29" si="322">ROUND(E29*0,2)</f>
        <v>0</v>
      </c>
      <c r="H29" s="7">
        <f t="shared" ref="H29" si="323">E29-F29-G29</f>
        <v>1125084.3399999971</v>
      </c>
      <c r="I29" s="7">
        <f t="shared" ref="I29" si="324">ROUND(H29*0,2)</f>
        <v>0</v>
      </c>
      <c r="J29" s="7">
        <f t="shared" ref="J29" si="325">ROUND((I29*0.58)+((I29*0.42)*0.1),2)</f>
        <v>0</v>
      </c>
      <c r="K29" s="7">
        <f t="shared" ref="K29" si="326">ROUND((I29*0.42)*0.9,2)</f>
        <v>0</v>
      </c>
      <c r="L29" s="18">
        <f t="shared" ref="L29" si="327">IF(J29+K29=I29,H29-I29,"ERROR")</f>
        <v>1125084.3399999971</v>
      </c>
      <c r="M29" s="7">
        <f t="shared" ref="M29" si="328">ROUND(L29*0.465,2)</f>
        <v>523164.22</v>
      </c>
      <c r="N29" s="7">
        <f>ROUND(L29*0.3,2)+0.02</f>
        <v>337525.32</v>
      </c>
      <c r="O29" s="7">
        <f t="shared" ref="O29" si="329">ROUND(L29*0.12,2)</f>
        <v>135010.12</v>
      </c>
      <c r="P29" s="7">
        <f t="shared" ref="P29" si="330">ROUND(L29*0.07,2)</f>
        <v>78755.899999999994</v>
      </c>
      <c r="Q29" s="7">
        <f t="shared" ref="Q29" si="331">ROUND(L29*0.01,2)</f>
        <v>11250.84</v>
      </c>
      <c r="R29" s="7">
        <f t="shared" ref="R29" si="332">ROUND(L29*0.0075,2)</f>
        <v>8438.1299999999992</v>
      </c>
      <c r="S29" s="7">
        <f t="shared" ref="S29" si="333">ROUND(L29*0.0075,2)</f>
        <v>8438.1299999999992</v>
      </c>
      <c r="T29" s="7">
        <f>ROUND(L29*0.02,2)-0.01</f>
        <v>22501.68</v>
      </c>
      <c r="U29" s="7">
        <f t="shared" ref="U29" si="334">ROUND(M29*0,2)</f>
        <v>0</v>
      </c>
      <c r="V29" s="16">
        <f t="shared" ref="V29" si="335">E29/W29</f>
        <v>1300.7356825749134</v>
      </c>
      <c r="W29" s="8">
        <v>901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46011</v>
      </c>
      <c r="B30" s="7">
        <v>15859042.210000001</v>
      </c>
      <c r="C30" s="7">
        <v>14211233.920000002</v>
      </c>
      <c r="D30" s="7">
        <v>283134.28000000003</v>
      </c>
      <c r="E30" s="7">
        <f t="shared" ref="E30" si="336">B30-C30-D30</f>
        <v>1364674.0099999991</v>
      </c>
      <c r="F30" s="7">
        <f>ROUND(E30*0.04,2)-0.01</f>
        <v>54586.95</v>
      </c>
      <c r="G30" s="7">
        <f t="shared" ref="G30" si="337">ROUND(E30*0,2)</f>
        <v>0</v>
      </c>
      <c r="H30" s="7">
        <f t="shared" ref="H30" si="338">E30-F30-G30</f>
        <v>1310087.0599999991</v>
      </c>
      <c r="I30" s="7">
        <f t="shared" ref="I30" si="339">ROUND(H30*0,2)</f>
        <v>0</v>
      </c>
      <c r="J30" s="7">
        <f t="shared" ref="J30" si="340">ROUND((I30*0.58)+((I30*0.42)*0.1),2)</f>
        <v>0</v>
      </c>
      <c r="K30" s="7">
        <f t="shared" ref="K30" si="341">ROUND((I30*0.42)*0.9,2)</f>
        <v>0</v>
      </c>
      <c r="L30" s="18">
        <f t="shared" ref="L30" si="342">IF(J30+K30=I30,H30-I30,"ERROR")</f>
        <v>1310087.0599999991</v>
      </c>
      <c r="M30" s="7">
        <f t="shared" ref="M30" si="343">ROUND(L30*0.465,2)</f>
        <v>609190.48</v>
      </c>
      <c r="N30" s="7">
        <f>ROUND(L30*0.3,2)+0.01</f>
        <v>393026.13</v>
      </c>
      <c r="O30" s="7">
        <f t="shared" ref="O30" si="344">ROUND(L30*0.12,2)</f>
        <v>157210.45000000001</v>
      </c>
      <c r="P30" s="7">
        <f t="shared" ref="P30" si="345">ROUND(L30*0.07,2)</f>
        <v>91706.09</v>
      </c>
      <c r="Q30" s="7">
        <f t="shared" ref="Q30" si="346">ROUND(L30*0.01,2)</f>
        <v>13100.87</v>
      </c>
      <c r="R30" s="7">
        <f t="shared" ref="R30" si="347">ROUND(L30*0.0075,2)</f>
        <v>9825.65</v>
      </c>
      <c r="S30" s="7">
        <f t="shared" ref="S30" si="348">ROUND(L30*0.0075,2)</f>
        <v>9825.65</v>
      </c>
      <c r="T30" s="7">
        <f>ROUND(L30*0.02,2)</f>
        <v>26201.74</v>
      </c>
      <c r="U30" s="7">
        <f t="shared" ref="U30" si="349">ROUND(M30*0,2)</f>
        <v>0</v>
      </c>
      <c r="V30" s="16">
        <f t="shared" ref="V30" si="350">E30/W30</f>
        <v>1524.7754301675968</v>
      </c>
      <c r="W30" s="8">
        <v>895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46018</v>
      </c>
      <c r="B31" s="7">
        <v>21958574.050000001</v>
      </c>
      <c r="C31" s="7">
        <v>19924697.289999999</v>
      </c>
      <c r="D31" s="7">
        <v>364044.81</v>
      </c>
      <c r="E31" s="7">
        <f t="shared" ref="E31" si="351">B31-C31-D31</f>
        <v>1669831.9500000016</v>
      </c>
      <c r="F31" s="7">
        <f>ROUND(E31*0.04,2)-0.01</f>
        <v>66793.27</v>
      </c>
      <c r="G31" s="7">
        <f t="shared" ref="G31" si="352">ROUND(E31*0,2)</f>
        <v>0</v>
      </c>
      <c r="H31" s="7">
        <f t="shared" ref="H31" si="353">E31-F31-G31</f>
        <v>1603038.6800000016</v>
      </c>
      <c r="I31" s="7">
        <f t="shared" ref="I31" si="354">ROUND(H31*0,2)</f>
        <v>0</v>
      </c>
      <c r="J31" s="7">
        <f t="shared" ref="J31" si="355">ROUND((I31*0.58)+((I31*0.42)*0.1),2)</f>
        <v>0</v>
      </c>
      <c r="K31" s="7">
        <f t="shared" ref="K31" si="356">ROUND((I31*0.42)*0.9,2)</f>
        <v>0</v>
      </c>
      <c r="L31" s="18">
        <f t="shared" ref="L31" si="357">IF(J31+K31=I31,H31-I31,"ERROR")</f>
        <v>1603038.6800000016</v>
      </c>
      <c r="M31" s="7">
        <f t="shared" ref="M31" si="358">ROUND(L31*0.465,2)</f>
        <v>745412.99</v>
      </c>
      <c r="N31" s="7">
        <f>ROUND(L31*0.3,2)-0.01</f>
        <v>480911.58999999997</v>
      </c>
      <c r="O31" s="7">
        <f t="shared" ref="O31" si="359">ROUND(L31*0.12,2)</f>
        <v>192364.64</v>
      </c>
      <c r="P31" s="7">
        <f t="shared" ref="P31" si="360">ROUND(L31*0.07,2)</f>
        <v>112212.71</v>
      </c>
      <c r="Q31" s="7">
        <f t="shared" ref="Q31" si="361">ROUND(L31*0.01,2)</f>
        <v>16030.39</v>
      </c>
      <c r="R31" s="7">
        <f t="shared" ref="R31" si="362">ROUND(L31*0.0075,2)</f>
        <v>12022.79</v>
      </c>
      <c r="S31" s="7">
        <f t="shared" ref="S31" si="363">ROUND(L31*0.0075,2)</f>
        <v>12022.79</v>
      </c>
      <c r="T31" s="7">
        <v>23089.74</v>
      </c>
      <c r="U31" s="7">
        <v>8971.0400000000009</v>
      </c>
      <c r="V31" s="16">
        <f t="shared" ref="V31" si="364">E31/W31</f>
        <v>1853.3096004439528</v>
      </c>
      <c r="W31" s="8">
        <v>901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46025</v>
      </c>
      <c r="B32" s="7">
        <v>24495775.689999998</v>
      </c>
      <c r="C32" s="7">
        <v>21988633.819999997</v>
      </c>
      <c r="D32" s="7">
        <v>485632.49000000005</v>
      </c>
      <c r="E32" s="7">
        <f t="shared" ref="E32" si="365">B32-C32-D32</f>
        <v>2021509.3800000011</v>
      </c>
      <c r="F32" s="7">
        <f>ROUND(E32*0.04,2)-0.01</f>
        <v>80860.37000000001</v>
      </c>
      <c r="G32" s="7">
        <f t="shared" ref="G32" si="366">ROUND(E32*0,2)</f>
        <v>0</v>
      </c>
      <c r="H32" s="7">
        <f t="shared" ref="H32" si="367">E32-F32-G32</f>
        <v>1940649.0100000009</v>
      </c>
      <c r="I32" s="7">
        <f t="shared" ref="I32" si="368">ROUND(H32*0,2)</f>
        <v>0</v>
      </c>
      <c r="J32" s="7">
        <f t="shared" ref="J32" si="369">ROUND((I32*0.58)+((I32*0.42)*0.1),2)</f>
        <v>0</v>
      </c>
      <c r="K32" s="7">
        <f t="shared" ref="K32" si="370">ROUND((I32*0.42)*0.9,2)</f>
        <v>0</v>
      </c>
      <c r="L32" s="18">
        <f t="shared" ref="L32" si="371">IF(J32+K32=I32,H32-I32,"ERROR")</f>
        <v>1940649.0100000009</v>
      </c>
      <c r="M32" s="7">
        <f t="shared" ref="M32" si="372">ROUND(L32*0.465,2)</f>
        <v>902401.79</v>
      </c>
      <c r="N32" s="7">
        <f>ROUND(L32*0.3,2)</f>
        <v>582194.69999999995</v>
      </c>
      <c r="O32" s="7">
        <f t="shared" ref="O32" si="373">ROUND(L32*0.12,2)</f>
        <v>232877.88</v>
      </c>
      <c r="P32" s="7">
        <f t="shared" ref="P32" si="374">ROUND(L32*0.07,2)</f>
        <v>135845.43</v>
      </c>
      <c r="Q32" s="7">
        <f t="shared" ref="Q32" si="375">ROUND(L32*0.01,2)</f>
        <v>19406.490000000002</v>
      </c>
      <c r="R32" s="7">
        <f t="shared" ref="R32" si="376">ROUND(L32*0.0075,2)</f>
        <v>14554.87</v>
      </c>
      <c r="S32" s="7">
        <f t="shared" ref="S32" si="377">ROUND(L32*0.0075,2)</f>
        <v>14554.87</v>
      </c>
      <c r="T32" s="7">
        <f>ROUND(L32*0.01,2)</f>
        <v>19406.490000000002</v>
      </c>
      <c r="U32" s="7">
        <f>ROUND(L32*0.01,2)</f>
        <v>19406.490000000002</v>
      </c>
      <c r="V32" s="16">
        <f t="shared" ref="V32" si="378">E32/W32</f>
        <v>2320.90629161883</v>
      </c>
      <c r="W32" s="8">
        <v>871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46032</v>
      </c>
      <c r="B33" s="7">
        <v>19878705.879999999</v>
      </c>
      <c r="C33" s="7">
        <v>17750429.469999999</v>
      </c>
      <c r="D33" s="7">
        <v>395887.52</v>
      </c>
      <c r="E33" s="7">
        <f t="shared" ref="E33" si="379">B33-C33-D33</f>
        <v>1732388.8900000001</v>
      </c>
      <c r="F33" s="7">
        <f>ROUND(E33*0.04,2)</f>
        <v>69295.56</v>
      </c>
      <c r="G33" s="7">
        <f t="shared" ref="G33" si="380">ROUND(E33*0,2)</f>
        <v>0</v>
      </c>
      <c r="H33" s="7">
        <f t="shared" ref="H33" si="381">E33-F33-G33</f>
        <v>1663093.33</v>
      </c>
      <c r="I33" s="7">
        <f t="shared" ref="I33" si="382">ROUND(H33*0,2)</f>
        <v>0</v>
      </c>
      <c r="J33" s="7">
        <f t="shared" ref="J33" si="383">ROUND((I33*0.58)+((I33*0.42)*0.1),2)</f>
        <v>0</v>
      </c>
      <c r="K33" s="7">
        <f t="shared" ref="K33" si="384">ROUND((I33*0.42)*0.9,2)</f>
        <v>0</v>
      </c>
      <c r="L33" s="18">
        <f t="shared" ref="L33" si="385">IF(J33+K33=I33,H33-I33,"ERROR")</f>
        <v>1663093.33</v>
      </c>
      <c r="M33" s="7">
        <f t="shared" ref="M33" si="386">ROUND(L33*0.465,2)</f>
        <v>773338.4</v>
      </c>
      <c r="N33" s="7">
        <f>ROUND(L33*0.3,2)+0.01</f>
        <v>498928.01</v>
      </c>
      <c r="O33" s="7">
        <f t="shared" ref="O33" si="387">ROUND(L33*0.12,2)</f>
        <v>199571.20000000001</v>
      </c>
      <c r="P33" s="7">
        <f t="shared" ref="P33" si="388">ROUND(L33*0.07,2)</f>
        <v>116416.53</v>
      </c>
      <c r="Q33" s="7">
        <f t="shared" ref="Q33" si="389">ROUND(L33*0.01,2)</f>
        <v>16630.93</v>
      </c>
      <c r="R33" s="7">
        <f t="shared" ref="R33" si="390">ROUND(L33*0.0075,2)</f>
        <v>12473.2</v>
      </c>
      <c r="S33" s="7">
        <f t="shared" ref="S33" si="391">ROUND(L33*0.0075,2)</f>
        <v>12473.2</v>
      </c>
      <c r="T33" s="7">
        <f>ROUND(L33*0.01,2)</f>
        <v>16630.93</v>
      </c>
      <c r="U33" s="7">
        <f>ROUND(L33*0.01,2)</f>
        <v>16630.93</v>
      </c>
      <c r="V33" s="16">
        <f t="shared" ref="V33" si="392">E33/W33</f>
        <v>1959.7159389140272</v>
      </c>
      <c r="W33" s="8">
        <v>884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46039</v>
      </c>
      <c r="B34" s="7">
        <v>16660694.609999999</v>
      </c>
      <c r="C34" s="7">
        <v>14929255.15</v>
      </c>
      <c r="D34" s="7">
        <v>336406.43</v>
      </c>
      <c r="E34" s="7">
        <f t="shared" ref="E34" si="393">B34-C34-D34</f>
        <v>1395033.0299999991</v>
      </c>
      <c r="F34" s="7">
        <f>ROUND(E34*0.04,2)</f>
        <v>55801.32</v>
      </c>
      <c r="G34" s="7">
        <f t="shared" ref="G34" si="394">ROUND(E34*0,2)</f>
        <v>0</v>
      </c>
      <c r="H34" s="7">
        <f t="shared" ref="H34" si="395">E34-F34-G34</f>
        <v>1339231.709999999</v>
      </c>
      <c r="I34" s="7">
        <f t="shared" ref="I34" si="396">ROUND(H34*0,2)</f>
        <v>0</v>
      </c>
      <c r="J34" s="7">
        <f t="shared" ref="J34" si="397">ROUND((I34*0.58)+((I34*0.42)*0.1),2)</f>
        <v>0</v>
      </c>
      <c r="K34" s="7">
        <f t="shared" ref="K34" si="398">ROUND((I34*0.42)*0.9,2)</f>
        <v>0</v>
      </c>
      <c r="L34" s="18">
        <f t="shared" ref="L34" si="399">IF(J34+K34=I34,H34-I34,"ERROR")</f>
        <v>1339231.709999999</v>
      </c>
      <c r="M34" s="7">
        <f t="shared" ref="M34" si="400">ROUND(L34*0.465,2)</f>
        <v>622742.75</v>
      </c>
      <c r="N34" s="7">
        <f>ROUND(L34*0.3,2)-0.02</f>
        <v>401769.49</v>
      </c>
      <c r="O34" s="7">
        <f t="shared" ref="O34" si="401">ROUND(L34*0.12,2)</f>
        <v>160707.81</v>
      </c>
      <c r="P34" s="7">
        <f t="shared" ref="P34" si="402">ROUND(L34*0.07,2)</f>
        <v>93746.22</v>
      </c>
      <c r="Q34" s="7">
        <f t="shared" ref="Q34" si="403">ROUND(L34*0.01,2)</f>
        <v>13392.32</v>
      </c>
      <c r="R34" s="7">
        <f t="shared" ref="R34" si="404">ROUND(L34*0.0075,2)</f>
        <v>10044.24</v>
      </c>
      <c r="S34" s="7">
        <f t="shared" ref="S34" si="405">ROUND(L34*0.0075,2)</f>
        <v>10044.24</v>
      </c>
      <c r="T34" s="7">
        <f>ROUND(L34*0.01,2)</f>
        <v>13392.32</v>
      </c>
      <c r="U34" s="7">
        <f>ROUND(L34*0.01,2)</f>
        <v>13392.32</v>
      </c>
      <c r="V34" s="16">
        <f t="shared" ref="V34" si="406">E34/W34</f>
        <v>1548.3163485016639</v>
      </c>
      <c r="W34" s="8">
        <v>901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46046</v>
      </c>
      <c r="B35" s="7">
        <v>17016217.119999997</v>
      </c>
      <c r="C35" s="7">
        <v>15251133.330000002</v>
      </c>
      <c r="D35" s="7">
        <v>339598.93000000005</v>
      </c>
      <c r="E35" s="7">
        <f t="shared" ref="E35" si="407">B35-C35-D35</f>
        <v>1425484.8599999952</v>
      </c>
      <c r="F35" s="7">
        <f>ROUND(E35*0.04,2)</f>
        <v>57019.39</v>
      </c>
      <c r="G35" s="7">
        <f t="shared" ref="G35" si="408">ROUND(E35*0,2)</f>
        <v>0</v>
      </c>
      <c r="H35" s="7">
        <f t="shared" ref="H35" si="409">E35-F35-G35</f>
        <v>1368465.4699999953</v>
      </c>
      <c r="I35" s="7">
        <f t="shared" ref="I35" si="410">ROUND(H35*0,2)</f>
        <v>0</v>
      </c>
      <c r="J35" s="7">
        <f t="shared" ref="J35" si="411">ROUND((I35*0.58)+((I35*0.42)*0.1),2)</f>
        <v>0</v>
      </c>
      <c r="K35" s="7">
        <f t="shared" ref="K35" si="412">ROUND((I35*0.42)*0.9,2)</f>
        <v>0</v>
      </c>
      <c r="L35" s="18">
        <f t="shared" ref="L35" si="413">IF(J35+K35=I35,H35-I35,"ERROR")</f>
        <v>1368465.4699999953</v>
      </c>
      <c r="M35" s="7">
        <f t="shared" ref="M35" si="414">ROUND(L35*0.465,2)</f>
        <v>636336.43999999994</v>
      </c>
      <c r="N35" s="7">
        <f>ROUND(L35*0.3,2)+0.02</f>
        <v>410539.66000000003</v>
      </c>
      <c r="O35" s="7">
        <f t="shared" ref="O35" si="415">ROUND(L35*0.12,2)</f>
        <v>164215.85999999999</v>
      </c>
      <c r="P35" s="7">
        <f t="shared" ref="P35" si="416">ROUND(L35*0.07,2)</f>
        <v>95792.58</v>
      </c>
      <c r="Q35" s="7">
        <f t="shared" ref="Q35" si="417">ROUND(L35*0.01,2)</f>
        <v>13684.65</v>
      </c>
      <c r="R35" s="7">
        <f t="shared" ref="R35" si="418">ROUND(L35*0.0075,2)</f>
        <v>10263.49</v>
      </c>
      <c r="S35" s="7">
        <f t="shared" ref="S35" si="419">ROUND(L35*0.0075,2)</f>
        <v>10263.49</v>
      </c>
      <c r="T35" s="7">
        <f>ROUND(L35*0.01,2)</f>
        <v>13684.65</v>
      </c>
      <c r="U35" s="7">
        <f>ROUND(L35*0.01,2)</f>
        <v>13684.65</v>
      </c>
      <c r="V35" s="16">
        <f t="shared" ref="V35" si="420">E35/W35</f>
        <v>1583.8720666666613</v>
      </c>
      <c r="W35" s="8">
        <v>900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46053</v>
      </c>
      <c r="B36" s="7">
        <v>15186823.109999999</v>
      </c>
      <c r="C36" s="7">
        <v>13659612.800000001</v>
      </c>
      <c r="D36" s="7">
        <v>271355.25</v>
      </c>
      <c r="E36" s="7">
        <f t="shared" ref="E36" si="421">B36-C36-D36</f>
        <v>1255855.0599999987</v>
      </c>
      <c r="F36" s="7">
        <f>ROUND(E36*0.04,2)</f>
        <v>50234.2</v>
      </c>
      <c r="G36" s="7">
        <f t="shared" ref="G36" si="422">ROUND(E36*0,2)</f>
        <v>0</v>
      </c>
      <c r="H36" s="7">
        <f t="shared" ref="H36" si="423">E36-F36-G36</f>
        <v>1205620.8599999987</v>
      </c>
      <c r="I36" s="7">
        <f t="shared" ref="I36" si="424">ROUND(H36*0,2)</f>
        <v>0</v>
      </c>
      <c r="J36" s="7">
        <f t="shared" ref="J36" si="425">ROUND((I36*0.58)+((I36*0.42)*0.1),2)</f>
        <v>0</v>
      </c>
      <c r="K36" s="7">
        <f t="shared" ref="K36" si="426">ROUND((I36*0.42)*0.9,2)</f>
        <v>0</v>
      </c>
      <c r="L36" s="18">
        <f t="shared" ref="L36" si="427">IF(J36+K36=I36,H36-I36,"ERROR")</f>
        <v>1205620.8599999987</v>
      </c>
      <c r="M36" s="7">
        <f t="shared" ref="M36" si="428">ROUND(L36*0.465,2)</f>
        <v>560613.69999999995</v>
      </c>
      <c r="N36" s="7">
        <f>ROUND(L36*0.3,2)-0.01</f>
        <v>361686.25</v>
      </c>
      <c r="O36" s="7">
        <f t="shared" ref="O36" si="429">ROUND(L36*0.12,2)</f>
        <v>144674.5</v>
      </c>
      <c r="P36" s="7">
        <f t="shared" ref="P36" si="430">ROUND(L36*0.07,2)</f>
        <v>84393.46</v>
      </c>
      <c r="Q36" s="7">
        <f t="shared" ref="Q36" si="431">ROUND(L36*0.01,2)</f>
        <v>12056.21</v>
      </c>
      <c r="R36" s="7">
        <f t="shared" ref="R36" si="432">ROUND(L36*0.0075,2)</f>
        <v>9042.16</v>
      </c>
      <c r="S36" s="7">
        <f t="shared" ref="S36" si="433">ROUND(L36*0.0075,2)</f>
        <v>9042.16</v>
      </c>
      <c r="T36" s="7">
        <f>ROUND(L36*0.01,2)</f>
        <v>12056.21</v>
      </c>
      <c r="U36" s="7">
        <f>ROUND(L36*0.01,2)</f>
        <v>12056.21</v>
      </c>
      <c r="V36" s="16">
        <f t="shared" ref="V36" si="434">E36/W36</f>
        <v>1518.5671825876645</v>
      </c>
      <c r="W36" s="8">
        <v>827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4.25" customHeight="1" x14ac:dyDescent="0.25">
      <c r="B37" s="9"/>
      <c r="V37" s="10"/>
    </row>
    <row r="38" spans="1:96" ht="15" customHeight="1" thickBot="1" x14ac:dyDescent="0.3">
      <c r="B38" s="11">
        <f t="shared" ref="B38:U38" si="435">SUM(B6:B37)</f>
        <v>583484190.36999977</v>
      </c>
      <c r="C38" s="11">
        <f t="shared" si="435"/>
        <v>523973467.70000005</v>
      </c>
      <c r="D38" s="11">
        <f t="shared" si="435"/>
        <v>10677536.91</v>
      </c>
      <c r="E38" s="11">
        <f t="shared" si="435"/>
        <v>48833185.75999999</v>
      </c>
      <c r="F38" s="11">
        <f t="shared" si="435"/>
        <v>1953327.4000000001</v>
      </c>
      <c r="G38" s="11">
        <f t="shared" si="435"/>
        <v>0</v>
      </c>
      <c r="H38" s="11">
        <f t="shared" si="435"/>
        <v>46879858.359999985</v>
      </c>
      <c r="I38" s="11">
        <f t="shared" si="435"/>
        <v>0</v>
      </c>
      <c r="J38" s="11">
        <f t="shared" si="435"/>
        <v>0</v>
      </c>
      <c r="K38" s="11">
        <f t="shared" si="435"/>
        <v>0</v>
      </c>
      <c r="L38" s="11">
        <f t="shared" si="435"/>
        <v>46879858.359999985</v>
      </c>
      <c r="M38" s="11">
        <f t="shared" si="435"/>
        <v>21799134.159999996</v>
      </c>
      <c r="N38" s="11">
        <f t="shared" si="435"/>
        <v>14063957.470000001</v>
      </c>
      <c r="O38" s="11">
        <f t="shared" si="435"/>
        <v>5643553.7999999998</v>
      </c>
      <c r="P38" s="11">
        <f t="shared" si="435"/>
        <v>3266790.59</v>
      </c>
      <c r="Q38" s="11">
        <f t="shared" si="435"/>
        <v>468798.58</v>
      </c>
      <c r="R38" s="11">
        <f t="shared" si="435"/>
        <v>350013.3</v>
      </c>
      <c r="S38" s="11">
        <f t="shared" si="435"/>
        <v>350013.3</v>
      </c>
      <c r="T38" s="11">
        <f t="shared" si="435"/>
        <v>853455.5199999999</v>
      </c>
      <c r="U38" s="11">
        <f t="shared" si="435"/>
        <v>84141.640000000014</v>
      </c>
      <c r="V38" s="12">
        <f>AVERAGE(V6:V37)</f>
        <v>1733.7046995351691</v>
      </c>
      <c r="W38" s="13">
        <f>AVERAGE(W6:W37)</f>
        <v>909.12903225806451</v>
      </c>
    </row>
    <row r="39" spans="1:96" ht="15" customHeight="1" thickTop="1" x14ac:dyDescent="0.25"/>
    <row r="40" spans="1:96" ht="15" customHeight="1" x14ac:dyDescent="0.25">
      <c r="A40" s="1" t="s">
        <v>32</v>
      </c>
    </row>
    <row r="41" spans="1:96" ht="15" customHeight="1" x14ac:dyDescent="0.25">
      <c r="A41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41"/>
  <sheetViews>
    <sheetView workbookViewId="0">
      <pane ySplit="3" topLeftCell="A9" activePane="bottomLeft" state="frozen"/>
      <selection pane="bottomLeft" activeCell="A38" sqref="A38"/>
    </sheetView>
  </sheetViews>
  <sheetFormatPr defaultRowHeight="15" customHeight="1" x14ac:dyDescent="0.25"/>
  <cols>
    <col min="1" max="1" width="11.7109375" customWidth="1"/>
    <col min="2" max="2" width="16.28515625" bestFit="1" customWidth="1"/>
    <col min="3" max="3" width="16.28515625" customWidth="1"/>
    <col min="4" max="4" width="14.28515625" bestFit="1" customWidth="1"/>
    <col min="5" max="5" width="15.28515625" bestFit="1" customWidth="1"/>
    <col min="6" max="6" width="14.42578125" customWidth="1"/>
    <col min="7" max="7" width="12.7109375" customWidth="1"/>
    <col min="8" max="8" width="15.140625" customWidth="1"/>
    <col min="9" max="9" width="12" hidden="1" customWidth="1"/>
    <col min="10" max="10" width="12.42578125" bestFit="1" customWidth="1"/>
    <col min="11" max="11" width="12.7109375" customWidth="1"/>
    <col min="12" max="12" width="15.28515625" customWidth="1"/>
    <col min="13" max="13" width="15" customWidth="1"/>
    <col min="14" max="14" width="14.7109375" bestFit="1" customWidth="1"/>
    <col min="15" max="15" width="14.28515625" bestFit="1" customWidth="1"/>
    <col min="16" max="16" width="13.85546875" customWidth="1"/>
    <col min="17" max="17" width="14.140625" customWidth="1"/>
    <col min="18" max="20" width="12.5703125" bestFit="1" customWidth="1"/>
    <col min="21" max="21" width="13.710937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12626812.34</v>
      </c>
      <c r="C8" s="7">
        <v>11306736.030000001</v>
      </c>
      <c r="D8" s="7">
        <v>136232.76999999999</v>
      </c>
      <c r="E8" s="7">
        <f t="shared" ref="E8" si="25">B8-C8-D8</f>
        <v>1183843.5399999986</v>
      </c>
      <c r="F8" s="7">
        <f>ROUND(E8*0.04,2)</f>
        <v>47353.74</v>
      </c>
      <c r="G8" s="7">
        <f t="shared" ref="G8" si="26">ROUND(E8*0,2)</f>
        <v>0</v>
      </c>
      <c r="H8" s="7">
        <f t="shared" ref="H8" si="27">E8-F8-G8</f>
        <v>1136489.7999999986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1136489.7999999986</v>
      </c>
      <c r="M8" s="7">
        <f t="shared" ref="M8" si="32">ROUND(L8*0.465,2)</f>
        <v>528467.76</v>
      </c>
      <c r="N8" s="7">
        <f>ROUND(L8*0.3,2)-0.01</f>
        <v>340946.93</v>
      </c>
      <c r="O8" s="7">
        <f t="shared" ref="O8:O13" si="33">ROUND(L8*0.12,2)</f>
        <v>136378.78</v>
      </c>
      <c r="P8" s="7">
        <f t="shared" ref="P8:P13" si="34">ROUND(L8*0.07,2)</f>
        <v>79554.289999999994</v>
      </c>
      <c r="Q8" s="7">
        <f t="shared" ref="Q8:Q13" si="35">ROUND(L8*0.01,2)</f>
        <v>11364.9</v>
      </c>
      <c r="R8" s="7">
        <f t="shared" ref="R8:R13" si="36">ROUND(L8*0.0075,2)</f>
        <v>8523.67</v>
      </c>
      <c r="S8" s="7">
        <f t="shared" ref="S8:S13" si="37">ROUND(L8*0.0075,2)</f>
        <v>8523.67</v>
      </c>
      <c r="T8" s="7">
        <f>ROUND(L8*0.02,2)</f>
        <v>22729.8</v>
      </c>
      <c r="U8" s="7">
        <f t="shared" ref="U8:U13" si="38">ROUND(M8*0,2)</f>
        <v>0</v>
      </c>
      <c r="V8" s="16">
        <f t="shared" ref="V8" si="39">E8/W8</f>
        <v>1855.5541379310323</v>
      </c>
      <c r="W8" s="8">
        <v>638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13062062.029999999</v>
      </c>
      <c r="C9" s="7">
        <v>11961628.74</v>
      </c>
      <c r="D9" s="7">
        <v>148669.04</v>
      </c>
      <c r="E9" s="7">
        <f t="shared" ref="E9" si="40">B9-C9-D9</f>
        <v>951764.24999999907</v>
      </c>
      <c r="F9" s="7">
        <f>ROUND(E9*0.04,2)-0.01</f>
        <v>38070.559999999998</v>
      </c>
      <c r="G9" s="7">
        <f t="shared" ref="G9" si="41">ROUND(E9*0,2)</f>
        <v>0</v>
      </c>
      <c r="H9" s="7">
        <f t="shared" ref="H9" si="42">E9-F9-G9</f>
        <v>913693.68999999901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913693.68999999901</v>
      </c>
      <c r="M9" s="7">
        <f t="shared" ref="M9" si="47">ROUND(L9*0.465,2)</f>
        <v>424867.57</v>
      </c>
      <c r="N9" s="7">
        <f>ROUND(L9*0.3,2)-0.01</f>
        <v>274108.09999999998</v>
      </c>
      <c r="O9" s="7">
        <f t="shared" si="33"/>
        <v>109643.24</v>
      </c>
      <c r="P9" s="7">
        <f t="shared" si="34"/>
        <v>63958.559999999998</v>
      </c>
      <c r="Q9" s="7">
        <f t="shared" si="35"/>
        <v>9136.94</v>
      </c>
      <c r="R9" s="7">
        <f t="shared" si="36"/>
        <v>6852.7</v>
      </c>
      <c r="S9" s="7">
        <f t="shared" si="37"/>
        <v>6852.7</v>
      </c>
      <c r="T9" s="7">
        <f>ROUND(L9*0.02,2)+0.01</f>
        <v>18273.879999999997</v>
      </c>
      <c r="U9" s="7">
        <f t="shared" si="38"/>
        <v>0</v>
      </c>
      <c r="V9" s="16">
        <f t="shared" ref="V9" si="48">E9/W9</f>
        <v>1464.2526923076909</v>
      </c>
      <c r="W9" s="8">
        <v>650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11904789.690000001</v>
      </c>
      <c r="C10" s="7">
        <v>10813012.43</v>
      </c>
      <c r="D10" s="7">
        <v>149743.97</v>
      </c>
      <c r="E10" s="7">
        <f t="shared" ref="E10" si="49">B10-C10-D10</f>
        <v>942033.29000000167</v>
      </c>
      <c r="F10" s="7">
        <f>ROUND(E10*0.04,2)+0.01</f>
        <v>37681.340000000004</v>
      </c>
      <c r="G10" s="7">
        <f t="shared" ref="G10" si="50">ROUND(E10*0,2)</f>
        <v>0</v>
      </c>
      <c r="H10" s="7">
        <f t="shared" ref="H10" si="51">E10-F10-G10</f>
        <v>904351.9500000017</v>
      </c>
      <c r="I10" s="7">
        <f t="shared" ref="I10" si="52">ROUND(H10*0,2)</f>
        <v>0</v>
      </c>
      <c r="J10" s="7">
        <f t="shared" ref="J10" si="53">ROUND((I10*0.58)+((I10*0.42)*0.1),2)</f>
        <v>0</v>
      </c>
      <c r="K10" s="7">
        <f t="shared" ref="K10" si="54">ROUND((I10*0.42)*0.9,2)</f>
        <v>0</v>
      </c>
      <c r="L10" s="18">
        <f t="shared" ref="L10" si="55">IF(J10+K10=I10,H10-I10,"ERROR")</f>
        <v>904351.9500000017</v>
      </c>
      <c r="M10" s="7">
        <f t="shared" ref="M10" si="56">ROUND(L10*0.465,2)</f>
        <v>420523.66</v>
      </c>
      <c r="N10" s="7">
        <f>ROUND(L10*0.3,2)-0.01</f>
        <v>271305.58</v>
      </c>
      <c r="O10" s="7">
        <f t="shared" si="33"/>
        <v>108522.23</v>
      </c>
      <c r="P10" s="7">
        <f t="shared" si="34"/>
        <v>63304.639999999999</v>
      </c>
      <c r="Q10" s="7">
        <f t="shared" si="35"/>
        <v>9043.52</v>
      </c>
      <c r="R10" s="7">
        <f t="shared" si="36"/>
        <v>6782.64</v>
      </c>
      <c r="S10" s="7">
        <f t="shared" si="37"/>
        <v>6782.64</v>
      </c>
      <c r="T10" s="7">
        <f>ROUND(L10*0.02,2)</f>
        <v>18087.04</v>
      </c>
      <c r="U10" s="7">
        <f t="shared" si="38"/>
        <v>0</v>
      </c>
      <c r="V10" s="16">
        <f t="shared" ref="V10" si="57">E10/W10</f>
        <v>1504.8455111821113</v>
      </c>
      <c r="W10" s="8">
        <v>626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11658028.539999999</v>
      </c>
      <c r="C11" s="7">
        <v>10443000.84</v>
      </c>
      <c r="D11" s="7">
        <v>150800</v>
      </c>
      <c r="E11" s="7">
        <f t="shared" ref="E11" si="58">B11-C11-D11</f>
        <v>1064227.6999999993</v>
      </c>
      <c r="F11" s="7">
        <f>ROUND(E11*0.04,2)-0.01</f>
        <v>42569.1</v>
      </c>
      <c r="G11" s="7">
        <f t="shared" ref="G11" si="59">ROUND(E11*0,2)</f>
        <v>0</v>
      </c>
      <c r="H11" s="7">
        <f t="shared" ref="H11" si="60">E11-F11-G11</f>
        <v>1021658.5999999993</v>
      </c>
      <c r="I11" s="7">
        <f t="shared" ref="I11" si="61">ROUND(H11*0,2)</f>
        <v>0</v>
      </c>
      <c r="J11" s="7">
        <f t="shared" ref="J11" si="62">ROUND((I11*0.58)+((I11*0.42)*0.1),2)</f>
        <v>0</v>
      </c>
      <c r="K11" s="7">
        <f t="shared" ref="K11" si="63">ROUND((I11*0.42)*0.9,2)</f>
        <v>0</v>
      </c>
      <c r="L11" s="18">
        <f t="shared" ref="L11" si="64">IF(J11+K11=I11,H11-I11,"ERROR")</f>
        <v>1021658.5999999993</v>
      </c>
      <c r="M11" s="7">
        <f t="shared" ref="M11" si="65">ROUND(L11*0.465,2)</f>
        <v>475071.25</v>
      </c>
      <c r="N11" s="7">
        <f>ROUND(L11*0.3,2)-0.01</f>
        <v>306497.57</v>
      </c>
      <c r="O11" s="7">
        <f t="shared" si="33"/>
        <v>122599.03</v>
      </c>
      <c r="P11" s="7">
        <f t="shared" si="34"/>
        <v>71516.100000000006</v>
      </c>
      <c r="Q11" s="7">
        <f t="shared" si="35"/>
        <v>10216.59</v>
      </c>
      <c r="R11" s="7">
        <f t="shared" si="36"/>
        <v>7662.44</v>
      </c>
      <c r="S11" s="7">
        <f t="shared" si="37"/>
        <v>7662.44</v>
      </c>
      <c r="T11" s="7">
        <f>ROUND(L11*0.02,2)+0.01</f>
        <v>20433.179999999997</v>
      </c>
      <c r="U11" s="7">
        <f t="shared" si="38"/>
        <v>0</v>
      </c>
      <c r="V11" s="16">
        <f t="shared" ref="V11" si="66">E11/W11</f>
        <v>1662.8557812499989</v>
      </c>
      <c r="W11" s="8">
        <v>640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11398640.780000001</v>
      </c>
      <c r="C12" s="7">
        <v>10297431.280000001</v>
      </c>
      <c r="D12" s="7">
        <v>146448.63</v>
      </c>
      <c r="E12" s="7">
        <f t="shared" ref="E12" si="67">B12-C12-D12</f>
        <v>954760.87</v>
      </c>
      <c r="F12" s="7">
        <f>ROUND(E12*0.04,2)+0.01</f>
        <v>38190.44</v>
      </c>
      <c r="G12" s="7">
        <f t="shared" ref="G12" si="68">ROUND(E12*0,2)</f>
        <v>0</v>
      </c>
      <c r="H12" s="7">
        <f t="shared" ref="H12" si="69">E12-F12-G12</f>
        <v>916570.42999999993</v>
      </c>
      <c r="I12" s="7">
        <f t="shared" ref="I12" si="70">ROUND(H12*0,2)</f>
        <v>0</v>
      </c>
      <c r="J12" s="7">
        <f t="shared" ref="J12" si="71">ROUND((I12*0.58)+((I12*0.42)*0.1),2)</f>
        <v>0</v>
      </c>
      <c r="K12" s="7">
        <f t="shared" ref="K12" si="72">ROUND((I12*0.42)*0.9,2)</f>
        <v>0</v>
      </c>
      <c r="L12" s="18">
        <f t="shared" ref="L12" si="73">IF(J12+K12=I12,H12-I12,"ERROR")</f>
        <v>916570.42999999993</v>
      </c>
      <c r="M12" s="7">
        <f t="shared" ref="M12" si="74">ROUND(L12*0.465,2)</f>
        <v>426205.25</v>
      </c>
      <c r="N12" s="7">
        <f>ROUND(L12*0.3,2)+0.01</f>
        <v>274971.14</v>
      </c>
      <c r="O12" s="7">
        <f t="shared" si="33"/>
        <v>109988.45</v>
      </c>
      <c r="P12" s="7">
        <f t="shared" si="34"/>
        <v>64159.93</v>
      </c>
      <c r="Q12" s="7">
        <f t="shared" si="35"/>
        <v>9165.7000000000007</v>
      </c>
      <c r="R12" s="7">
        <f t="shared" si="36"/>
        <v>6874.28</v>
      </c>
      <c r="S12" s="7">
        <f t="shared" si="37"/>
        <v>6874.28</v>
      </c>
      <c r="T12" s="7">
        <f>ROUND(L12*0.02,2)-0.01</f>
        <v>18331.400000000001</v>
      </c>
      <c r="U12" s="7">
        <f t="shared" si="38"/>
        <v>0</v>
      </c>
      <c r="V12" s="16">
        <f t="shared" ref="V12" si="75">E12/W12</f>
        <v>1491.813859375</v>
      </c>
      <c r="W12" s="8">
        <v>640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11056777.77</v>
      </c>
      <c r="C13" s="7">
        <v>9974586.3200000003</v>
      </c>
      <c r="D13" s="7">
        <v>147701.68</v>
      </c>
      <c r="E13" s="7">
        <f t="shared" ref="E13" si="76">B13-C13-D13</f>
        <v>934489.76999999932</v>
      </c>
      <c r="F13" s="7">
        <f>ROUND(E13*0.04,2)-0.01</f>
        <v>37379.579999999994</v>
      </c>
      <c r="G13" s="7">
        <f t="shared" ref="G13" si="77">ROUND(E13*0,2)</f>
        <v>0</v>
      </c>
      <c r="H13" s="7">
        <f t="shared" ref="H13" si="78">E13-F13-G13</f>
        <v>897110.18999999936</v>
      </c>
      <c r="I13" s="7">
        <f t="shared" ref="I13" si="79">ROUND(H13*0,2)</f>
        <v>0</v>
      </c>
      <c r="J13" s="7">
        <f t="shared" ref="J13" si="80">ROUND((I13*0.58)+((I13*0.42)*0.1),2)</f>
        <v>0</v>
      </c>
      <c r="K13" s="7">
        <f t="shared" ref="K13" si="81">ROUND((I13*0.42)*0.9,2)</f>
        <v>0</v>
      </c>
      <c r="L13" s="18">
        <f t="shared" ref="L13" si="82">IF(J13+K13=I13,H13-I13,"ERROR")</f>
        <v>897110.18999999936</v>
      </c>
      <c r="M13" s="7">
        <f t="shared" ref="M13" si="83">ROUND(L13*0.465,2)</f>
        <v>417156.24</v>
      </c>
      <c r="N13" s="7">
        <f>ROUND(L13*0.3,2)</f>
        <v>269133.06</v>
      </c>
      <c r="O13" s="7">
        <f t="shared" si="33"/>
        <v>107653.22</v>
      </c>
      <c r="P13" s="7">
        <f t="shared" si="34"/>
        <v>62797.71</v>
      </c>
      <c r="Q13" s="7">
        <f t="shared" si="35"/>
        <v>8971.1</v>
      </c>
      <c r="R13" s="7">
        <f t="shared" si="36"/>
        <v>6728.33</v>
      </c>
      <c r="S13" s="7">
        <f t="shared" si="37"/>
        <v>6728.33</v>
      </c>
      <c r="T13" s="7">
        <f>ROUND(L13*0.02,2)</f>
        <v>17942.2</v>
      </c>
      <c r="U13" s="7">
        <f t="shared" si="38"/>
        <v>0</v>
      </c>
      <c r="V13" s="16">
        <f t="shared" ref="V13" si="84">E13/W13</f>
        <v>1467.016907378335</v>
      </c>
      <c r="W13" s="8">
        <v>637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12685509.26</v>
      </c>
      <c r="C14" s="7">
        <v>11462877.27</v>
      </c>
      <c r="D14" s="7">
        <v>164301.35999999999</v>
      </c>
      <c r="E14" s="7">
        <f t="shared" ref="E14" si="85">B14-C14-D14</f>
        <v>1058330.6300000004</v>
      </c>
      <c r="F14" s="7">
        <f>ROUND(E14*0.04,2)-0.01</f>
        <v>42333.22</v>
      </c>
      <c r="G14" s="7">
        <f t="shared" ref="G14" si="86">ROUND(E14*0,2)</f>
        <v>0</v>
      </c>
      <c r="H14" s="7">
        <f t="shared" ref="H14" si="87">E14-F14-G14</f>
        <v>1015997.4100000004</v>
      </c>
      <c r="I14" s="7">
        <f t="shared" ref="I14" si="88">ROUND(H14*0,2)</f>
        <v>0</v>
      </c>
      <c r="J14" s="7">
        <f t="shared" ref="J14" si="89">ROUND((I14*0.58)+((I14*0.42)*0.1),2)</f>
        <v>0</v>
      </c>
      <c r="K14" s="7">
        <f t="shared" ref="K14" si="90">ROUND((I14*0.42)*0.9,2)</f>
        <v>0</v>
      </c>
      <c r="L14" s="18">
        <f t="shared" ref="L14" si="91">IF(J14+K14=I14,H14-I14,"ERROR")</f>
        <v>1015997.4100000004</v>
      </c>
      <c r="M14" s="7">
        <f t="shared" ref="M14" si="92">ROUND(L14*0.465,2)</f>
        <v>472438.8</v>
      </c>
      <c r="N14" s="7">
        <f>ROUND(L14*0.3,2)+0.01</f>
        <v>304799.23</v>
      </c>
      <c r="O14" s="7">
        <f t="shared" ref="O14" si="93">ROUND(L14*0.12,2)</f>
        <v>121919.69</v>
      </c>
      <c r="P14" s="7">
        <f t="shared" ref="P14" si="94">ROUND(L14*0.07,2)</f>
        <v>71119.820000000007</v>
      </c>
      <c r="Q14" s="7">
        <f t="shared" ref="Q14" si="95">ROUND(L14*0.01,2)</f>
        <v>10159.969999999999</v>
      </c>
      <c r="R14" s="7">
        <f t="shared" ref="R14" si="96">ROUND(L14*0.0075,2)</f>
        <v>7619.98</v>
      </c>
      <c r="S14" s="7">
        <f t="shared" ref="S14" si="97">ROUND(L14*0.0075,2)</f>
        <v>7619.98</v>
      </c>
      <c r="T14" s="7">
        <f>ROUND(L14*0.02,2)-0.01</f>
        <v>20319.940000000002</v>
      </c>
      <c r="U14" s="7">
        <f t="shared" ref="U14" si="98">ROUND(M14*0,2)</f>
        <v>0</v>
      </c>
      <c r="V14" s="16">
        <f t="shared" ref="V14" si="99">E14/W14</f>
        <v>1661.4295604395611</v>
      </c>
      <c r="W14" s="8">
        <v>637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11776916.819999998</v>
      </c>
      <c r="C15" s="7">
        <v>10525001.559999999</v>
      </c>
      <c r="D15" s="7">
        <v>168740.91</v>
      </c>
      <c r="E15" s="7">
        <f t="shared" ref="E15" si="100">B15-C15-D15</f>
        <v>1083174.3499999999</v>
      </c>
      <c r="F15" s="7">
        <f>ROUND(E15*0.04,2)</f>
        <v>43326.97</v>
      </c>
      <c r="G15" s="7">
        <f t="shared" ref="G15" si="101">ROUND(E15*0,2)</f>
        <v>0</v>
      </c>
      <c r="H15" s="7">
        <f t="shared" ref="H15" si="102">E15-F15-G15</f>
        <v>1039847.3799999999</v>
      </c>
      <c r="I15" s="7">
        <f t="shared" ref="I15" si="103">ROUND(H15*0,2)</f>
        <v>0</v>
      </c>
      <c r="J15" s="7">
        <f t="shared" ref="J15" si="104">ROUND((I15*0.58)+((I15*0.42)*0.1),2)</f>
        <v>0</v>
      </c>
      <c r="K15" s="7">
        <f t="shared" ref="K15" si="105">ROUND((I15*0.42)*0.9,2)</f>
        <v>0</v>
      </c>
      <c r="L15" s="18">
        <f t="shared" ref="L15" si="106">IF(J15+K15=I15,H15-I15,"ERROR")</f>
        <v>1039847.3799999999</v>
      </c>
      <c r="M15" s="7">
        <f t="shared" ref="M15" si="107">ROUND(L15*0.465,2)</f>
        <v>483529.03</v>
      </c>
      <c r="N15" s="7">
        <f>ROUND(L15*0.3,2)</f>
        <v>311954.21000000002</v>
      </c>
      <c r="O15" s="7">
        <f t="shared" ref="O15" si="108">ROUND(L15*0.12,2)</f>
        <v>124781.69</v>
      </c>
      <c r="P15" s="7">
        <f t="shared" ref="P15" si="109">ROUND(L15*0.07,2)</f>
        <v>72789.320000000007</v>
      </c>
      <c r="Q15" s="7">
        <f t="shared" ref="Q15" si="110">ROUND(L15*0.01,2)</f>
        <v>10398.469999999999</v>
      </c>
      <c r="R15" s="7">
        <f t="shared" ref="R15" si="111">ROUND(L15*0.0075,2)</f>
        <v>7798.86</v>
      </c>
      <c r="S15" s="7">
        <f t="shared" ref="S15" si="112">ROUND(L15*0.0075,2)</f>
        <v>7798.86</v>
      </c>
      <c r="T15" s="7">
        <f>ROUND(L15*0.02,2)-0.01</f>
        <v>20796.940000000002</v>
      </c>
      <c r="U15" s="7">
        <f t="shared" ref="U15" si="113">ROUND(M15*0,2)</f>
        <v>0</v>
      </c>
      <c r="V15" s="16">
        <f t="shared" ref="V15" si="114">E15/W15</f>
        <v>1695.1085289514865</v>
      </c>
      <c r="W15" s="8">
        <v>639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10851039.020000001</v>
      </c>
      <c r="C16" s="7">
        <v>9727906.3599999994</v>
      </c>
      <c r="D16" s="7">
        <v>154097.28999999998</v>
      </c>
      <c r="E16" s="7">
        <f t="shared" ref="E16" si="115">B16-C16-D16</f>
        <v>969035.37000000197</v>
      </c>
      <c r="F16" s="7">
        <f>ROUND(E16*0.04,2)+0.01</f>
        <v>38761.420000000006</v>
      </c>
      <c r="G16" s="7">
        <f t="shared" ref="G16" si="116">ROUND(E16*0,2)</f>
        <v>0</v>
      </c>
      <c r="H16" s="7">
        <f t="shared" ref="H16" si="117">E16-F16-G16</f>
        <v>930273.95000000193</v>
      </c>
      <c r="I16" s="7">
        <f t="shared" ref="I16" si="118">ROUND(H16*0,2)</f>
        <v>0</v>
      </c>
      <c r="J16" s="7">
        <f t="shared" ref="J16" si="119">ROUND((I16*0.58)+((I16*0.42)*0.1),2)</f>
        <v>0</v>
      </c>
      <c r="K16" s="7">
        <f t="shared" ref="K16" si="120">ROUND((I16*0.42)*0.9,2)</f>
        <v>0</v>
      </c>
      <c r="L16" s="18">
        <f t="shared" ref="L16" si="121">IF(J16+K16=I16,H16-I16,"ERROR")</f>
        <v>930273.95000000193</v>
      </c>
      <c r="M16" s="7">
        <f t="shared" ref="M16" si="122">ROUND(L16*0.465,2)</f>
        <v>432577.39</v>
      </c>
      <c r="N16" s="7">
        <f>ROUND(L16*0.3,2)</f>
        <v>279082.19</v>
      </c>
      <c r="O16" s="7">
        <f t="shared" ref="O16" si="123">ROUND(L16*0.12,2)</f>
        <v>111632.87</v>
      </c>
      <c r="P16" s="7">
        <f t="shared" ref="P16" si="124">ROUND(L16*0.07,2)</f>
        <v>65119.18</v>
      </c>
      <c r="Q16" s="7">
        <f t="shared" ref="Q16" si="125">ROUND(L16*0.01,2)</f>
        <v>9302.74</v>
      </c>
      <c r="R16" s="7">
        <f t="shared" ref="R16" si="126">ROUND(L16*0.0075,2)</f>
        <v>6977.05</v>
      </c>
      <c r="S16" s="7">
        <f t="shared" ref="S16" si="127">ROUND(L16*0.0075,2)</f>
        <v>6977.05</v>
      </c>
      <c r="T16" s="7">
        <f>ROUND(L16*0.02,2)</f>
        <v>18605.48</v>
      </c>
      <c r="U16" s="7">
        <f t="shared" ref="U16" si="128">ROUND(M16*0,2)</f>
        <v>0</v>
      </c>
      <c r="V16" s="16">
        <f t="shared" ref="V16" si="129">E16/W16</f>
        <v>1523.6405188679275</v>
      </c>
      <c r="W16" s="8">
        <v>636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11328813.259999998</v>
      </c>
      <c r="C17" s="7">
        <v>10236818.16</v>
      </c>
      <c r="D17" s="7">
        <v>155744.66999999998</v>
      </c>
      <c r="E17" s="7">
        <f t="shared" ref="E17" si="130">B17-C17-D17</f>
        <v>936250.42999999784</v>
      </c>
      <c r="F17" s="7">
        <f>ROUND(E17*0.04,2)+0.01</f>
        <v>37450.03</v>
      </c>
      <c r="G17" s="7">
        <f t="shared" ref="G17" si="131">ROUND(E17*0,2)</f>
        <v>0</v>
      </c>
      <c r="H17" s="7">
        <f t="shared" ref="H17" si="132">E17-F17-G17</f>
        <v>898800.39999999781</v>
      </c>
      <c r="I17" s="7">
        <f t="shared" ref="I17" si="133">ROUND(H17*0,2)</f>
        <v>0</v>
      </c>
      <c r="J17" s="7">
        <f t="shared" ref="J17" si="134">ROUND((I17*0.58)+((I17*0.42)*0.1),2)</f>
        <v>0</v>
      </c>
      <c r="K17" s="7">
        <f t="shared" ref="K17" si="135">ROUND((I17*0.42)*0.9,2)</f>
        <v>0</v>
      </c>
      <c r="L17" s="18">
        <f t="shared" ref="L17" si="136">IF(J17+K17=I17,H17-I17,"ERROR")</f>
        <v>898800.39999999781</v>
      </c>
      <c r="M17" s="7">
        <f t="shared" ref="M17" si="137">ROUND(L17*0.465,2)</f>
        <v>417942.19</v>
      </c>
      <c r="N17" s="7">
        <f>ROUND(L17*0.3,2)+0.01</f>
        <v>269640.13</v>
      </c>
      <c r="O17" s="7">
        <f t="shared" ref="O17" si="138">ROUND(L17*0.12,2)</f>
        <v>107856.05</v>
      </c>
      <c r="P17" s="7">
        <f t="shared" ref="P17" si="139">ROUND(L17*0.07,2)</f>
        <v>62916.03</v>
      </c>
      <c r="Q17" s="7">
        <f t="shared" ref="Q17" si="140">ROUND(L17*0.01,2)</f>
        <v>8988</v>
      </c>
      <c r="R17" s="7">
        <f t="shared" ref="R17" si="141">ROUND(L17*0.0075,2)</f>
        <v>6741</v>
      </c>
      <c r="S17" s="7">
        <f t="shared" ref="S17" si="142">ROUND(L17*0.0075,2)</f>
        <v>6741</v>
      </c>
      <c r="T17" s="7">
        <f>ROUND(L17*0.02,2)-0.01</f>
        <v>17976</v>
      </c>
      <c r="U17" s="7">
        <f t="shared" ref="U17" si="143">ROUND(M17*0,2)</f>
        <v>0</v>
      </c>
      <c r="V17" s="16">
        <f t="shared" ref="V17" si="144">E17/W17</f>
        <v>1462.8912968749967</v>
      </c>
      <c r="W17" s="8">
        <v>640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12136829.57</v>
      </c>
      <c r="C18" s="7">
        <v>10994610.190000001</v>
      </c>
      <c r="D18" s="7">
        <v>161922.16</v>
      </c>
      <c r="E18" s="7">
        <f t="shared" ref="E18" si="145">B18-C18-D18</f>
        <v>980297.21999999892</v>
      </c>
      <c r="F18" s="7">
        <f>ROUND(E18*0.04,2)</f>
        <v>39211.89</v>
      </c>
      <c r="G18" s="7">
        <f t="shared" ref="G18" si="146">ROUND(E18*0,2)</f>
        <v>0</v>
      </c>
      <c r="H18" s="7">
        <f t="shared" ref="H18" si="147">E18-F18-G18</f>
        <v>941085.32999999891</v>
      </c>
      <c r="I18" s="7">
        <f t="shared" ref="I18" si="148">ROUND(H18*0,2)</f>
        <v>0</v>
      </c>
      <c r="J18" s="7">
        <f t="shared" ref="J18" si="149">ROUND((I18*0.58)+((I18*0.42)*0.1),2)</f>
        <v>0</v>
      </c>
      <c r="K18" s="7">
        <f t="shared" ref="K18" si="150">ROUND((I18*0.42)*0.9,2)</f>
        <v>0</v>
      </c>
      <c r="L18" s="18">
        <f t="shared" ref="L18" si="151">IF(J18+K18=I18,H18-I18,"ERROR")</f>
        <v>941085.32999999891</v>
      </c>
      <c r="M18" s="7">
        <f t="shared" ref="M18" si="152">ROUND(L18*0.465,2)</f>
        <v>437604.68</v>
      </c>
      <c r="N18" s="7">
        <f>ROUND(L18*0.3,2)+0.01</f>
        <v>282325.61</v>
      </c>
      <c r="O18" s="7">
        <f t="shared" ref="O18" si="153">ROUND(L18*0.12,2)</f>
        <v>112930.24000000001</v>
      </c>
      <c r="P18" s="7">
        <f t="shared" ref="P18" si="154">ROUND(L18*0.07,2)</f>
        <v>65875.97</v>
      </c>
      <c r="Q18" s="7">
        <f t="shared" ref="Q18" si="155">ROUND(L18*0.01,2)</f>
        <v>9410.85</v>
      </c>
      <c r="R18" s="7">
        <f t="shared" ref="R18" si="156">ROUND(L18*0.0075,2)</f>
        <v>7058.14</v>
      </c>
      <c r="S18" s="7">
        <f t="shared" ref="S18" si="157">ROUND(L18*0.0075,2)</f>
        <v>7058.14</v>
      </c>
      <c r="T18" s="7">
        <f>ROUND(L18*0.02,2)-0.01</f>
        <v>18821.7</v>
      </c>
      <c r="U18" s="7">
        <f t="shared" ref="U18" si="158">ROUND(M18*0,2)</f>
        <v>0</v>
      </c>
      <c r="V18" s="16">
        <f t="shared" ref="V18" si="159">E18/W18</f>
        <v>1560.9828343949027</v>
      </c>
      <c r="W18" s="8">
        <v>628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11515992.32</v>
      </c>
      <c r="C19" s="7">
        <v>10436073.470000001</v>
      </c>
      <c r="D19" s="7">
        <v>151688.26</v>
      </c>
      <c r="E19" s="7">
        <f t="shared" ref="E19" si="160">B19-C19-D19</f>
        <v>928230.58999999962</v>
      </c>
      <c r="F19" s="7">
        <f>ROUND(E19*0.04,2)+0.01</f>
        <v>37129.230000000003</v>
      </c>
      <c r="G19" s="7">
        <f t="shared" ref="G19" si="161">ROUND(E19*0,2)</f>
        <v>0</v>
      </c>
      <c r="H19" s="7">
        <f t="shared" ref="H19" si="162">E19-F19-G19</f>
        <v>891101.35999999964</v>
      </c>
      <c r="I19" s="7">
        <f t="shared" ref="I19" si="163">ROUND(H19*0,2)</f>
        <v>0</v>
      </c>
      <c r="J19" s="7">
        <f t="shared" ref="J19" si="164">ROUND((I19*0.58)+((I19*0.42)*0.1),2)</f>
        <v>0</v>
      </c>
      <c r="K19" s="7">
        <f t="shared" ref="K19" si="165">ROUND((I19*0.42)*0.9,2)</f>
        <v>0</v>
      </c>
      <c r="L19" s="18">
        <f t="shared" ref="L19" si="166">IF(J19+K19=I19,H19-I19,"ERROR")</f>
        <v>891101.35999999964</v>
      </c>
      <c r="M19" s="7">
        <f t="shared" ref="M19" si="167">ROUND(L19*0.465,2)</f>
        <v>414362.13</v>
      </c>
      <c r="N19" s="7">
        <f>ROUND(L19*0.3,2)+0.01</f>
        <v>267330.42</v>
      </c>
      <c r="O19" s="7">
        <f t="shared" ref="O19" si="168">ROUND(L19*0.12,2)</f>
        <v>106932.16</v>
      </c>
      <c r="P19" s="7">
        <f t="shared" ref="P19" si="169">ROUND(L19*0.07,2)</f>
        <v>62377.1</v>
      </c>
      <c r="Q19" s="7">
        <f t="shared" ref="Q19" si="170">ROUND(L19*0.01,2)</f>
        <v>8911.01</v>
      </c>
      <c r="R19" s="7">
        <f t="shared" ref="R19" si="171">ROUND(L19*0.0075,2)</f>
        <v>6683.26</v>
      </c>
      <c r="S19" s="7">
        <f t="shared" ref="S19" si="172">ROUND(L19*0.0075,2)</f>
        <v>6683.26</v>
      </c>
      <c r="T19" s="7">
        <f>ROUND(L19*0.02,2)-0.01</f>
        <v>17822.02</v>
      </c>
      <c r="U19" s="7">
        <f t="shared" ref="U19" si="173">ROUND(M19*0,2)</f>
        <v>0</v>
      </c>
      <c r="V19" s="16">
        <f t="shared" ref="V19" si="174">E19/W19</f>
        <v>1482.7964696485617</v>
      </c>
      <c r="W19" s="8">
        <v>626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11196647.079999998</v>
      </c>
      <c r="C20" s="7">
        <v>10029540.449999999</v>
      </c>
      <c r="D20" s="7">
        <v>145134.46000000002</v>
      </c>
      <c r="E20" s="7">
        <f t="shared" ref="E20" si="175">B20-C20-D20</f>
        <v>1021972.169999999</v>
      </c>
      <c r="F20" s="7">
        <f>ROUND(E20*0.04,2)</f>
        <v>40878.89</v>
      </c>
      <c r="G20" s="7">
        <f t="shared" ref="G20" si="176">ROUND(E20*0,2)</f>
        <v>0</v>
      </c>
      <c r="H20" s="7">
        <f t="shared" ref="H20" si="177">E20-F20-G20</f>
        <v>981093.27999999898</v>
      </c>
      <c r="I20" s="7">
        <f t="shared" ref="I20" si="178">ROUND(H20*0,2)</f>
        <v>0</v>
      </c>
      <c r="J20" s="7">
        <f t="shared" ref="J20" si="179">ROUND((I20*0.58)+((I20*0.42)*0.1),2)</f>
        <v>0</v>
      </c>
      <c r="K20" s="7">
        <f t="shared" ref="K20" si="180">ROUND((I20*0.42)*0.9,2)</f>
        <v>0</v>
      </c>
      <c r="L20" s="18">
        <f t="shared" ref="L20" si="181">IF(J20+K20=I20,H20-I20,"ERROR")</f>
        <v>981093.27999999898</v>
      </c>
      <c r="M20" s="7">
        <f t="shared" ref="M20" si="182">ROUND(L20*0.465,2)</f>
        <v>456208.38</v>
      </c>
      <c r="N20" s="7">
        <f>ROUND(L20*0.3,2)+0.01</f>
        <v>294327.99</v>
      </c>
      <c r="O20" s="7">
        <f t="shared" ref="O20" si="183">ROUND(L20*0.12,2)</f>
        <v>117731.19</v>
      </c>
      <c r="P20" s="7">
        <f t="shared" ref="P20" si="184">ROUND(L20*0.07,2)</f>
        <v>68676.53</v>
      </c>
      <c r="Q20" s="7">
        <f t="shared" ref="Q20" si="185">ROUND(L20*0.01,2)</f>
        <v>9810.93</v>
      </c>
      <c r="R20" s="7">
        <f t="shared" ref="R20" si="186">ROUND(L20*0.0075,2)</f>
        <v>7358.2</v>
      </c>
      <c r="S20" s="7">
        <f t="shared" ref="S20" si="187">ROUND(L20*0.0075,2)</f>
        <v>7358.2</v>
      </c>
      <c r="T20" s="7">
        <f>ROUND(L20*0.02,2)-0.01</f>
        <v>19621.86</v>
      </c>
      <c r="U20" s="7">
        <f t="shared" ref="U20" si="188">ROUND(M20*0,2)</f>
        <v>0</v>
      </c>
      <c r="V20" s="16">
        <f t="shared" ref="V20" si="189">E20/W20</f>
        <v>1624.7570270270255</v>
      </c>
      <c r="W20" s="8">
        <v>629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11523112.849999998</v>
      </c>
      <c r="C21" s="7">
        <v>10278910.77</v>
      </c>
      <c r="D21" s="7">
        <v>148151.42000000001</v>
      </c>
      <c r="E21" s="7">
        <f t="shared" ref="E21" si="190">B21-C21-D21</f>
        <v>1096050.6599999983</v>
      </c>
      <c r="F21" s="7">
        <f>ROUND(E21*0.04,2)-0.01</f>
        <v>43842.02</v>
      </c>
      <c r="G21" s="7">
        <f t="shared" ref="G21" si="191">ROUND(E21*0,2)</f>
        <v>0</v>
      </c>
      <c r="H21" s="7">
        <f t="shared" ref="H21" si="192">E21-F21-G21</f>
        <v>1052208.6399999983</v>
      </c>
      <c r="I21" s="7">
        <f t="shared" ref="I21" si="193">ROUND(H21*0,2)</f>
        <v>0</v>
      </c>
      <c r="J21" s="7">
        <f t="shared" ref="J21" si="194">ROUND((I21*0.58)+((I21*0.42)*0.1),2)</f>
        <v>0</v>
      </c>
      <c r="K21" s="7">
        <f t="shared" ref="K21" si="195">ROUND((I21*0.42)*0.9,2)</f>
        <v>0</v>
      </c>
      <c r="L21" s="18">
        <f t="shared" ref="L21" si="196">IF(J21+K21=I21,H21-I21,"ERROR")</f>
        <v>1052208.6399999983</v>
      </c>
      <c r="M21" s="7">
        <f t="shared" ref="M21" si="197">ROUND(L21*0.465,2)</f>
        <v>489277.02</v>
      </c>
      <c r="N21" s="7">
        <f>ROUND(L21*0.3,2)</f>
        <v>315662.59000000003</v>
      </c>
      <c r="O21" s="7">
        <f t="shared" ref="O21" si="198">ROUND(L21*0.12,2)</f>
        <v>126265.04</v>
      </c>
      <c r="P21" s="7">
        <f t="shared" ref="P21" si="199">ROUND(L21*0.07,2)</f>
        <v>73654.600000000006</v>
      </c>
      <c r="Q21" s="7">
        <f t="shared" ref="Q21" si="200">ROUND(L21*0.01,2)</f>
        <v>10522.09</v>
      </c>
      <c r="R21" s="7">
        <f t="shared" ref="R21" si="201">ROUND(L21*0.0075,2)</f>
        <v>7891.56</v>
      </c>
      <c r="S21" s="7">
        <f t="shared" ref="S21" si="202">ROUND(L21*0.0075,2)</f>
        <v>7891.56</v>
      </c>
      <c r="T21" s="7">
        <f>ROUND(L21*0.02,2)+0.01</f>
        <v>21044.179999999997</v>
      </c>
      <c r="U21" s="7">
        <f t="shared" ref="U21" si="203">ROUND(M21*0,2)</f>
        <v>0</v>
      </c>
      <c r="V21" s="16">
        <f t="shared" ref="V21" si="204">E21/W21</f>
        <v>1737.0058003169545</v>
      </c>
      <c r="W21" s="8">
        <v>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11566605.630000001</v>
      </c>
      <c r="C22" s="7">
        <v>10352500.359999999</v>
      </c>
      <c r="D22" s="7">
        <v>144951.96000000002</v>
      </c>
      <c r="E22" s="7">
        <f t="shared" ref="E22" si="205">B22-C22-D22</f>
        <v>1069153.3100000015</v>
      </c>
      <c r="F22" s="7">
        <f>ROUND(E22*0.04,2)+0.01</f>
        <v>42766.14</v>
      </c>
      <c r="G22" s="7">
        <f t="shared" ref="G22" si="206">ROUND(E22*0,2)</f>
        <v>0</v>
      </c>
      <c r="H22" s="7">
        <f t="shared" ref="H22" si="207">E22-F22-G22</f>
        <v>1026387.1700000014</v>
      </c>
      <c r="I22" s="7">
        <f t="shared" ref="I22" si="208">ROUND(H22*0,2)</f>
        <v>0</v>
      </c>
      <c r="J22" s="7">
        <f t="shared" ref="J22" si="209">ROUND((I22*0.58)+((I22*0.42)*0.1),2)</f>
        <v>0</v>
      </c>
      <c r="K22" s="7">
        <f t="shared" ref="K22" si="210">ROUND((I22*0.42)*0.9,2)</f>
        <v>0</v>
      </c>
      <c r="L22" s="18">
        <f t="shared" ref="L22" si="211">IF(J22+K22=I22,H22-I22,"ERROR")</f>
        <v>1026387.1700000014</v>
      </c>
      <c r="M22" s="7">
        <f t="shared" ref="M22" si="212">ROUND(L22*0.465,2)</f>
        <v>477270.03</v>
      </c>
      <c r="N22" s="7">
        <f>ROUND(L22*0.3,2)+0.02</f>
        <v>307916.17000000004</v>
      </c>
      <c r="O22" s="7">
        <f t="shared" ref="O22" si="213">ROUND(L22*0.12,2)</f>
        <v>123166.46</v>
      </c>
      <c r="P22" s="7">
        <f t="shared" ref="P22" si="214">ROUND(L22*0.07,2)</f>
        <v>71847.100000000006</v>
      </c>
      <c r="Q22" s="7">
        <f t="shared" ref="Q22" si="215">ROUND(L22*0.01,2)</f>
        <v>10263.870000000001</v>
      </c>
      <c r="R22" s="7">
        <f t="shared" ref="R22" si="216">ROUND(L22*0.0075,2)</f>
        <v>7697.9</v>
      </c>
      <c r="S22" s="7">
        <f t="shared" ref="S22" si="217">ROUND(L22*0.0075,2)</f>
        <v>7697.9</v>
      </c>
      <c r="T22" s="7">
        <f>ROUND(L22*0.02,2)</f>
        <v>20527.740000000002</v>
      </c>
      <c r="U22" s="7">
        <f t="shared" ref="U22" si="218">ROUND(M22*0,2)</f>
        <v>0</v>
      </c>
      <c r="V22" s="16">
        <f t="shared" ref="V22" si="219">E22/W22</f>
        <v>1781.9221833333359</v>
      </c>
      <c r="W22" s="8">
        <v>600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11997076.649999999</v>
      </c>
      <c r="C23" s="7">
        <v>10813059.85</v>
      </c>
      <c r="D23" s="7">
        <v>158599.63</v>
      </c>
      <c r="E23" s="7">
        <f t="shared" ref="E23" si="220">B23-C23-D23</f>
        <v>1025417.1699999989</v>
      </c>
      <c r="F23" s="7">
        <f t="shared" ref="F23:F28" si="221">ROUND(E23*0.04,2)</f>
        <v>41016.69</v>
      </c>
      <c r="G23" s="7">
        <f t="shared" ref="G23" si="222">ROUND(E23*0,2)</f>
        <v>0</v>
      </c>
      <c r="H23" s="7">
        <f t="shared" ref="H23" si="223">E23-F23-G23</f>
        <v>984400.47999999882</v>
      </c>
      <c r="I23" s="7">
        <f t="shared" ref="I23" si="224">ROUND(H23*0,2)</f>
        <v>0</v>
      </c>
      <c r="J23" s="7">
        <f t="shared" ref="J23" si="225">ROUND((I23*0.58)+((I23*0.42)*0.1),2)</f>
        <v>0</v>
      </c>
      <c r="K23" s="7">
        <f t="shared" ref="K23" si="226">ROUND((I23*0.42)*0.9,2)</f>
        <v>0</v>
      </c>
      <c r="L23" s="18">
        <f t="shared" ref="L23" si="227">IF(J23+K23=I23,H23-I23,"ERROR")</f>
        <v>984400.47999999882</v>
      </c>
      <c r="M23" s="7">
        <f t="shared" ref="M23" si="228">ROUND(L23*0.465,2)</f>
        <v>457746.22</v>
      </c>
      <c r="N23" s="7">
        <f>ROUND(L23*0.3,2)+0.03</f>
        <v>295320.17000000004</v>
      </c>
      <c r="O23" s="7">
        <f t="shared" ref="O23" si="229">ROUND(L23*0.12,2)</f>
        <v>118128.06</v>
      </c>
      <c r="P23" s="7">
        <f t="shared" ref="P23" si="230">ROUND(L23*0.07,2)</f>
        <v>68908.03</v>
      </c>
      <c r="Q23" s="7">
        <f t="shared" ref="Q23" si="231">ROUND(L23*0.01,2)</f>
        <v>9844</v>
      </c>
      <c r="R23" s="7">
        <f t="shared" ref="R23" si="232">ROUND(L23*0.0075,2)</f>
        <v>7383</v>
      </c>
      <c r="S23" s="7">
        <f t="shared" ref="S23" si="233">ROUND(L23*0.0075,2)</f>
        <v>7383</v>
      </c>
      <c r="T23" s="7">
        <f>ROUND(L23*0.02,2)-0.01</f>
        <v>19688</v>
      </c>
      <c r="U23" s="7">
        <f t="shared" ref="U23" si="234">ROUND(M23*0,2)</f>
        <v>0</v>
      </c>
      <c r="V23" s="16">
        <f t="shared" ref="V23" si="235">E23/W23</f>
        <v>1740.9459592529693</v>
      </c>
      <c r="W23" s="8">
        <v>589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11033908.810000001</v>
      </c>
      <c r="C24" s="7">
        <v>9961287.1999999993</v>
      </c>
      <c r="D24" s="7">
        <v>142016.86000000002</v>
      </c>
      <c r="E24" s="7">
        <f t="shared" ref="E24" si="236">B24-C24-D24</f>
        <v>930604.75000000128</v>
      </c>
      <c r="F24" s="7">
        <f t="shared" si="221"/>
        <v>37224.19</v>
      </c>
      <c r="G24" s="7">
        <f t="shared" ref="G24" si="237">ROUND(E24*0,2)</f>
        <v>0</v>
      </c>
      <c r="H24" s="7">
        <f t="shared" ref="H24" si="238">E24-F24-G24</f>
        <v>893380.56000000122</v>
      </c>
      <c r="I24" s="7">
        <f t="shared" ref="I24" si="239">ROUND(H24*0,2)</f>
        <v>0</v>
      </c>
      <c r="J24" s="7">
        <f t="shared" ref="J24" si="240">ROUND((I24*0.58)+((I24*0.42)*0.1),2)</f>
        <v>0</v>
      </c>
      <c r="K24" s="7">
        <f t="shared" ref="K24" si="241">ROUND((I24*0.42)*0.9,2)</f>
        <v>0</v>
      </c>
      <c r="L24" s="18">
        <f t="shared" ref="L24" si="242">IF(J24+K24=I24,H24-I24,"ERROR")</f>
        <v>893380.56000000122</v>
      </c>
      <c r="M24" s="7">
        <f t="shared" ref="M24" si="243">ROUND(L24*0.465,2)</f>
        <v>415421.96</v>
      </c>
      <c r="N24" s="7">
        <f>ROUND(L24*0.3,2)-0.01</f>
        <v>268014.15999999997</v>
      </c>
      <c r="O24" s="7">
        <f t="shared" ref="O24" si="244">ROUND(L24*0.12,2)</f>
        <v>107205.67</v>
      </c>
      <c r="P24" s="7">
        <f t="shared" ref="P24" si="245">ROUND(L24*0.07,2)</f>
        <v>62536.639999999999</v>
      </c>
      <c r="Q24" s="7">
        <f t="shared" ref="Q24" si="246">ROUND(L24*0.01,2)</f>
        <v>8933.81</v>
      </c>
      <c r="R24" s="7">
        <f t="shared" ref="R24" si="247">ROUND(L24*0.0075,2)</f>
        <v>6700.35</v>
      </c>
      <c r="S24" s="7">
        <f t="shared" ref="S24" si="248">ROUND(L24*0.0075,2)</f>
        <v>6700.35</v>
      </c>
      <c r="T24" s="7">
        <f>ROUND(L24*0.02,2)+0.01</f>
        <v>17867.62</v>
      </c>
      <c r="U24" s="7">
        <f t="shared" ref="U24" si="249">ROUND(M24*0,2)</f>
        <v>0</v>
      </c>
      <c r="V24" s="16">
        <f t="shared" ref="V24" si="250">E24/W24</f>
        <v>1484.2181020733672</v>
      </c>
      <c r="W24" s="8">
        <v>627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10866189.199999999</v>
      </c>
      <c r="C25" s="7">
        <v>9642304.5999999996</v>
      </c>
      <c r="D25" s="7">
        <v>151580.18</v>
      </c>
      <c r="E25" s="7">
        <f t="shared" ref="E25" si="251">B25-C25-D25</f>
        <v>1072304.4199999997</v>
      </c>
      <c r="F25" s="7">
        <f t="shared" si="221"/>
        <v>42892.18</v>
      </c>
      <c r="G25" s="7">
        <f t="shared" ref="G25" si="252">ROUND(E25*0,2)</f>
        <v>0</v>
      </c>
      <c r="H25" s="7">
        <f t="shared" ref="H25" si="253">E25-F25-G25</f>
        <v>1029412.2399999996</v>
      </c>
      <c r="I25" s="7">
        <f t="shared" ref="I25" si="254">ROUND(H25*0,2)</f>
        <v>0</v>
      </c>
      <c r="J25" s="7">
        <f t="shared" ref="J25" si="255">ROUND((I25*0.58)+((I25*0.42)*0.1),2)</f>
        <v>0</v>
      </c>
      <c r="K25" s="7">
        <f t="shared" ref="K25" si="256">ROUND((I25*0.42)*0.9,2)</f>
        <v>0</v>
      </c>
      <c r="L25" s="18">
        <f t="shared" ref="L25" si="257">IF(J25+K25=I25,H25-I25,"ERROR")</f>
        <v>1029412.2399999996</v>
      </c>
      <c r="M25" s="7">
        <f t="shared" ref="M25" si="258">ROUND(L25*0.465,2)</f>
        <v>478676.69</v>
      </c>
      <c r="N25" s="7">
        <f>ROUND(L25*0.3,2)+0.01</f>
        <v>308823.67999999999</v>
      </c>
      <c r="O25" s="7">
        <f t="shared" ref="O25" si="259">ROUND(L25*0.12,2)</f>
        <v>123529.47</v>
      </c>
      <c r="P25" s="7">
        <f t="shared" ref="P25" si="260">ROUND(L25*0.07,2)</f>
        <v>72058.86</v>
      </c>
      <c r="Q25" s="7">
        <f t="shared" ref="Q25" si="261">ROUND(L25*0.01,2)</f>
        <v>10294.120000000001</v>
      </c>
      <c r="R25" s="7">
        <f t="shared" ref="R25" si="262">ROUND(L25*0.0075,2)</f>
        <v>7720.59</v>
      </c>
      <c r="S25" s="7">
        <f t="shared" ref="S25" si="263">ROUND(L25*0.0075,2)</f>
        <v>7720.59</v>
      </c>
      <c r="T25" s="7">
        <f>ROUND(L25*0.02,2)</f>
        <v>20588.240000000002</v>
      </c>
      <c r="U25" s="7">
        <f t="shared" ref="U25" si="264">ROUND(M25*0,2)</f>
        <v>0</v>
      </c>
      <c r="V25" s="16">
        <f t="shared" ref="V25" si="265">E25/W25</f>
        <v>1721.1948956661311</v>
      </c>
      <c r="W25" s="8">
        <v>623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11075231.260000002</v>
      </c>
      <c r="C26" s="7">
        <v>9908933.1600000001</v>
      </c>
      <c r="D26" s="7">
        <v>154767.26</v>
      </c>
      <c r="E26" s="7">
        <f t="shared" ref="E26:E31" si="266">B26-C26-D26</f>
        <v>1011530.8400000015</v>
      </c>
      <c r="F26" s="7">
        <f t="shared" si="221"/>
        <v>40461.230000000003</v>
      </c>
      <c r="G26" s="7">
        <f t="shared" ref="G26" si="267">ROUND(E26*0,2)</f>
        <v>0</v>
      </c>
      <c r="H26" s="7">
        <f t="shared" ref="H26" si="268">E26-F26-G26</f>
        <v>971069.6100000015</v>
      </c>
      <c r="I26" s="7">
        <f t="shared" ref="I26" si="269">ROUND(H26*0,2)</f>
        <v>0</v>
      </c>
      <c r="J26" s="7">
        <f t="shared" ref="J26" si="270">ROUND((I26*0.58)+((I26*0.42)*0.1),2)</f>
        <v>0</v>
      </c>
      <c r="K26" s="7">
        <f t="shared" ref="K26" si="271">ROUND((I26*0.42)*0.9,2)</f>
        <v>0</v>
      </c>
      <c r="L26" s="18">
        <f t="shared" ref="L26" si="272">IF(J26+K26=I26,H26-I26,"ERROR")</f>
        <v>971069.6100000015</v>
      </c>
      <c r="M26" s="7">
        <f t="shared" ref="M26" si="273">ROUND(L26*0.465,2)</f>
        <v>451547.37</v>
      </c>
      <c r="N26" s="7">
        <f>ROUND(L26*0.3,2)</f>
        <v>291320.88</v>
      </c>
      <c r="O26" s="7">
        <f t="shared" ref="O26" si="274">ROUND(L26*0.12,2)</f>
        <v>116528.35</v>
      </c>
      <c r="P26" s="7">
        <f t="shared" ref="P26" si="275">ROUND(L26*0.07,2)</f>
        <v>67974.87</v>
      </c>
      <c r="Q26" s="7">
        <f t="shared" ref="Q26" si="276">ROUND(L26*0.01,2)</f>
        <v>9710.7000000000007</v>
      </c>
      <c r="R26" s="7">
        <f t="shared" ref="R26" si="277">ROUND(L26*0.0075,2)</f>
        <v>7283.02</v>
      </c>
      <c r="S26" s="7">
        <f t="shared" ref="S26" si="278">ROUND(L26*0.0075,2)</f>
        <v>7283.02</v>
      </c>
      <c r="T26" s="7">
        <f>ROUND(L26*0.02,2)+0.01</f>
        <v>19421.399999999998</v>
      </c>
      <c r="U26" s="7">
        <f t="shared" ref="U26" si="279">ROUND(M26*0,2)</f>
        <v>0</v>
      </c>
      <c r="V26" s="16">
        <f t="shared" ref="V26" si="280">E26/W26</f>
        <v>1605.6045079365103</v>
      </c>
      <c r="W26" s="8">
        <v>630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12982687.560000001</v>
      </c>
      <c r="C27" s="7">
        <v>11666912.83</v>
      </c>
      <c r="D27" s="7">
        <v>161643.13</v>
      </c>
      <c r="E27" s="7">
        <f t="shared" si="266"/>
        <v>1154131.6000000006</v>
      </c>
      <c r="F27" s="7">
        <f t="shared" si="221"/>
        <v>46165.26</v>
      </c>
      <c r="G27" s="7">
        <f t="shared" ref="G27" si="281">ROUND(E27*0,2)</f>
        <v>0</v>
      </c>
      <c r="H27" s="7">
        <f t="shared" ref="H27" si="282">E27-F27-G27</f>
        <v>1107966.3400000005</v>
      </c>
      <c r="I27" s="7">
        <f t="shared" ref="I27" si="283">ROUND(H27*0,2)</f>
        <v>0</v>
      </c>
      <c r="J27" s="7">
        <f t="shared" ref="J27" si="284">ROUND((I27*0.58)+((I27*0.42)*0.1),2)</f>
        <v>0</v>
      </c>
      <c r="K27" s="7">
        <f t="shared" ref="K27" si="285">ROUND((I27*0.42)*0.9,2)</f>
        <v>0</v>
      </c>
      <c r="L27" s="18">
        <f t="shared" ref="L27" si="286">IF(J27+K27=I27,H27-I27,"ERROR")</f>
        <v>1107966.3400000005</v>
      </c>
      <c r="M27" s="7">
        <f t="shared" ref="M27" si="287">ROUND(L27*0.465,2)</f>
        <v>515204.35</v>
      </c>
      <c r="N27" s="7">
        <f>ROUND(L27*0.3,2)+0.01</f>
        <v>332389.91000000003</v>
      </c>
      <c r="O27" s="7">
        <f t="shared" ref="O27" si="288">ROUND(L27*0.12,2)</f>
        <v>132955.96</v>
      </c>
      <c r="P27" s="7">
        <f t="shared" ref="P27" si="289">ROUND(L27*0.07,2)</f>
        <v>77557.64</v>
      </c>
      <c r="Q27" s="7">
        <f t="shared" ref="Q27" si="290">ROUND(L27*0.01,2)</f>
        <v>11079.66</v>
      </c>
      <c r="R27" s="7">
        <f t="shared" ref="R27" si="291">ROUND(L27*0.0075,2)</f>
        <v>8309.75</v>
      </c>
      <c r="S27" s="7">
        <f t="shared" ref="S27" si="292">ROUND(L27*0.0075,2)</f>
        <v>8309.75</v>
      </c>
      <c r="T27" s="7">
        <f>ROUND(L27*0.02,2)-0.01</f>
        <v>22159.320000000003</v>
      </c>
      <c r="U27" s="7">
        <f t="shared" ref="U27" si="293">ROUND(M27*0,2)</f>
        <v>0</v>
      </c>
      <c r="V27" s="16">
        <f t="shared" ref="V27" si="294">E27/W27</f>
        <v>1852.5386837881229</v>
      </c>
      <c r="W27" s="8">
        <v>623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45997</v>
      </c>
      <c r="B28" s="7">
        <v>10017428.640000001</v>
      </c>
      <c r="C28" s="7">
        <v>8942463.7400000002</v>
      </c>
      <c r="D28" s="7">
        <v>147780.51</v>
      </c>
      <c r="E28" s="7">
        <f t="shared" si="266"/>
        <v>927184.39000000036</v>
      </c>
      <c r="F28" s="7">
        <f t="shared" si="221"/>
        <v>37087.379999999997</v>
      </c>
      <c r="G28" s="7">
        <f t="shared" ref="G28" si="295">ROUND(E28*0,2)</f>
        <v>0</v>
      </c>
      <c r="H28" s="7">
        <f t="shared" ref="H28" si="296">E28-F28-G28</f>
        <v>890097.01000000036</v>
      </c>
      <c r="I28" s="7">
        <f t="shared" ref="I28" si="297">ROUND(H28*0,2)</f>
        <v>0</v>
      </c>
      <c r="J28" s="7">
        <f t="shared" ref="J28" si="298">ROUND((I28*0.58)+((I28*0.42)*0.1),2)</f>
        <v>0</v>
      </c>
      <c r="K28" s="7">
        <f t="shared" ref="K28" si="299">ROUND((I28*0.42)*0.9,2)</f>
        <v>0</v>
      </c>
      <c r="L28" s="18">
        <f t="shared" ref="L28" si="300">IF(J28+K28=I28,H28-I28,"ERROR")</f>
        <v>890097.01000000036</v>
      </c>
      <c r="M28" s="7">
        <f t="shared" ref="M28" si="301">ROUND(L28*0.465,2)</f>
        <v>413895.11</v>
      </c>
      <c r="N28" s="7">
        <f>ROUND(L28*0.3,2)</f>
        <v>267029.09999999998</v>
      </c>
      <c r="O28" s="7">
        <f t="shared" ref="O28" si="302">ROUND(L28*0.12,2)</f>
        <v>106811.64</v>
      </c>
      <c r="P28" s="7">
        <f t="shared" ref="P28" si="303">ROUND(L28*0.07,2)</f>
        <v>62306.79</v>
      </c>
      <c r="Q28" s="7">
        <f t="shared" ref="Q28" si="304">ROUND(L28*0.01,2)</f>
        <v>8900.9699999999993</v>
      </c>
      <c r="R28" s="7">
        <f t="shared" ref="R28" si="305">ROUND(L28*0.0075,2)</f>
        <v>6675.73</v>
      </c>
      <c r="S28" s="7">
        <f t="shared" ref="S28" si="306">ROUND(L28*0.0075,2)</f>
        <v>6675.73</v>
      </c>
      <c r="T28" s="7">
        <f>ROUND(L28*0.02,2)</f>
        <v>17801.939999999999</v>
      </c>
      <c r="U28" s="7">
        <f t="shared" ref="U28" si="307">ROUND(M28*0,2)</f>
        <v>0</v>
      </c>
      <c r="V28" s="16">
        <f t="shared" ref="V28" si="308">E28/W28</f>
        <v>1519.9744098360661</v>
      </c>
      <c r="W28" s="8">
        <v>610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46004</v>
      </c>
      <c r="B29" s="7">
        <v>8899153.6600000001</v>
      </c>
      <c r="C29" s="7">
        <v>7937672.1400000006</v>
      </c>
      <c r="D29" s="7">
        <v>121825.26000000001</v>
      </c>
      <c r="E29" s="7">
        <f t="shared" si="266"/>
        <v>839656.25999999954</v>
      </c>
      <c r="F29" s="7">
        <f>ROUND(E29*0.04,2)+0.01</f>
        <v>33586.26</v>
      </c>
      <c r="G29" s="7">
        <f t="shared" ref="G29" si="309">ROUND(E29*0,2)</f>
        <v>0</v>
      </c>
      <c r="H29" s="7">
        <f t="shared" ref="H29" si="310">E29-F29-G29</f>
        <v>806069.99999999953</v>
      </c>
      <c r="I29" s="7">
        <f t="shared" ref="I29" si="311">ROUND(H29*0,2)</f>
        <v>0</v>
      </c>
      <c r="J29" s="7">
        <f t="shared" ref="J29" si="312">ROUND((I29*0.58)+((I29*0.42)*0.1),2)</f>
        <v>0</v>
      </c>
      <c r="K29" s="7">
        <f t="shared" ref="K29" si="313">ROUND((I29*0.42)*0.9,2)</f>
        <v>0</v>
      </c>
      <c r="L29" s="18">
        <f t="shared" ref="L29" si="314">IF(J29+K29=I29,H29-I29,"ERROR")</f>
        <v>806069.99999999953</v>
      </c>
      <c r="M29" s="7">
        <f t="shared" ref="M29" si="315">ROUND(L29*0.465,2)</f>
        <v>374822.55</v>
      </c>
      <c r="N29" s="7">
        <f>ROUND(L29*0.3,2)-0.01</f>
        <v>241820.99</v>
      </c>
      <c r="O29" s="7">
        <f t="shared" ref="O29" si="316">ROUND(L29*0.12,2)</f>
        <v>96728.4</v>
      </c>
      <c r="P29" s="7">
        <f t="shared" ref="P29" si="317">ROUND(L29*0.07,2)</f>
        <v>56424.9</v>
      </c>
      <c r="Q29" s="7">
        <f t="shared" ref="Q29" si="318">ROUND(L29*0.01,2)</f>
        <v>8060.7</v>
      </c>
      <c r="R29" s="7">
        <f t="shared" ref="R29" si="319">ROUND(L29*0.0075,2)</f>
        <v>6045.53</v>
      </c>
      <c r="S29" s="7">
        <f t="shared" ref="S29" si="320">ROUND(L29*0.0075,2)</f>
        <v>6045.53</v>
      </c>
      <c r="T29" s="7">
        <v>14804.57</v>
      </c>
      <c r="U29" s="7">
        <v>1316.83</v>
      </c>
      <c r="V29" s="16">
        <f t="shared" ref="V29" si="321">E29/W29</f>
        <v>1430.4195229982956</v>
      </c>
      <c r="W29" s="8">
        <v>587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46011</v>
      </c>
      <c r="B30" s="7">
        <v>10070690.809999999</v>
      </c>
      <c r="C30" s="7">
        <v>8978262.6799999997</v>
      </c>
      <c r="D30" s="7">
        <v>142046.07</v>
      </c>
      <c r="E30" s="7">
        <f t="shared" si="266"/>
        <v>950382.05999999889</v>
      </c>
      <c r="F30" s="7">
        <f>ROUND(E30*0.04,2)-0.01</f>
        <v>38015.269999999997</v>
      </c>
      <c r="G30" s="7">
        <f t="shared" ref="G30" si="322">ROUND(E30*0,2)</f>
        <v>0</v>
      </c>
      <c r="H30" s="7">
        <f t="shared" ref="H30" si="323">E30-F30-G30</f>
        <v>912366.78999999887</v>
      </c>
      <c r="I30" s="7">
        <f t="shared" ref="I30" si="324">ROUND(H30*0,2)</f>
        <v>0</v>
      </c>
      <c r="J30" s="7">
        <f t="shared" ref="J30" si="325">ROUND((I30*0.58)+((I30*0.42)*0.1),2)</f>
        <v>0</v>
      </c>
      <c r="K30" s="7">
        <f t="shared" ref="K30" si="326">ROUND((I30*0.42)*0.9,2)</f>
        <v>0</v>
      </c>
      <c r="L30" s="18">
        <f t="shared" ref="L30" si="327">IF(J30+K30=I30,H30-I30,"ERROR")</f>
        <v>912366.78999999887</v>
      </c>
      <c r="M30" s="7">
        <f t="shared" ref="M30" si="328">ROUND(L30*0.465,2)</f>
        <v>424250.56</v>
      </c>
      <c r="N30" s="7">
        <f>ROUND(L30*0.3,2)-0.01</f>
        <v>273710.02999999997</v>
      </c>
      <c r="O30" s="7">
        <f t="shared" ref="O30" si="329">ROUND(L30*0.12,2)</f>
        <v>109484.01</v>
      </c>
      <c r="P30" s="7">
        <f t="shared" ref="P30" si="330">ROUND(L30*0.07,2)</f>
        <v>63865.68</v>
      </c>
      <c r="Q30" s="7">
        <f t="shared" ref="Q30" si="331">ROUND(L30*0.01,2)</f>
        <v>9123.67</v>
      </c>
      <c r="R30" s="7">
        <f t="shared" ref="R30" si="332">ROUND(L30*0.0075,2)</f>
        <v>6842.75</v>
      </c>
      <c r="S30" s="7">
        <f t="shared" ref="S30" si="333">ROUND(L30*0.0075,2)</f>
        <v>6842.75</v>
      </c>
      <c r="T30" s="7">
        <f t="shared" ref="T30:T35" si="334">ROUND(L30*0.01,2)</f>
        <v>9123.67</v>
      </c>
      <c r="U30" s="7">
        <f t="shared" ref="U30:U35" si="335">ROUND(L30*0.01,2)</f>
        <v>9123.67</v>
      </c>
      <c r="V30" s="16">
        <f t="shared" ref="V30" si="336">E30/W30</f>
        <v>1597.2807731092419</v>
      </c>
      <c r="W30" s="8">
        <v>595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46018</v>
      </c>
      <c r="B31" s="7">
        <v>13605783.299999999</v>
      </c>
      <c r="C31" s="7">
        <v>12233898.290000001</v>
      </c>
      <c r="D31" s="7">
        <v>170471.39</v>
      </c>
      <c r="E31" s="7">
        <f t="shared" si="266"/>
        <v>1201413.6199999978</v>
      </c>
      <c r="F31" s="7">
        <f>ROUND(E31*0.04,2)</f>
        <v>48056.54</v>
      </c>
      <c r="G31" s="7">
        <f t="shared" ref="G31" si="337">ROUND(E31*0,2)</f>
        <v>0</v>
      </c>
      <c r="H31" s="7">
        <f t="shared" ref="H31" si="338">E31-F31-G31</f>
        <v>1153357.0799999977</v>
      </c>
      <c r="I31" s="7">
        <f t="shared" ref="I31" si="339">ROUND(H31*0,2)</f>
        <v>0</v>
      </c>
      <c r="J31" s="7">
        <f t="shared" ref="J31" si="340">ROUND((I31*0.58)+((I31*0.42)*0.1),2)</f>
        <v>0</v>
      </c>
      <c r="K31" s="7">
        <f t="shared" ref="K31" si="341">ROUND((I31*0.42)*0.9,2)</f>
        <v>0</v>
      </c>
      <c r="L31" s="18">
        <f t="shared" ref="L31" si="342">IF(J31+K31=I31,H31-I31,"ERROR")</f>
        <v>1153357.0799999977</v>
      </c>
      <c r="M31" s="7">
        <f t="shared" ref="M31" si="343">ROUND(L31*0.465,2)</f>
        <v>536311.04000000004</v>
      </c>
      <c r="N31" s="7">
        <f>ROUND(L31*0.3,2)</f>
        <v>346007.12</v>
      </c>
      <c r="O31" s="7">
        <f t="shared" ref="O31" si="344">ROUND(L31*0.12,2)</f>
        <v>138402.85</v>
      </c>
      <c r="P31" s="7">
        <f t="shared" ref="P31" si="345">ROUND(L31*0.07,2)</f>
        <v>80735</v>
      </c>
      <c r="Q31" s="7">
        <f t="shared" ref="Q31" si="346">ROUND(L31*0.01,2)</f>
        <v>11533.57</v>
      </c>
      <c r="R31" s="7">
        <f t="shared" ref="R31" si="347">ROUND(L31*0.0075,2)</f>
        <v>8650.18</v>
      </c>
      <c r="S31" s="7">
        <f t="shared" ref="S31" si="348">ROUND(L31*0.0075,2)</f>
        <v>8650.18</v>
      </c>
      <c r="T31" s="7">
        <f t="shared" si="334"/>
        <v>11533.57</v>
      </c>
      <c r="U31" s="7">
        <f t="shared" si="335"/>
        <v>11533.57</v>
      </c>
      <c r="V31" s="16">
        <f t="shared" ref="V31" si="349">E31/W31</f>
        <v>1947.1857698541294</v>
      </c>
      <c r="W31" s="8">
        <v>617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46025</v>
      </c>
      <c r="B32" s="7">
        <v>15785603.719999999</v>
      </c>
      <c r="C32" s="7">
        <v>14192143.960000001</v>
      </c>
      <c r="D32" s="7">
        <v>188551.28999999998</v>
      </c>
      <c r="E32" s="7">
        <f t="shared" ref="E32" si="350">B32-C32-D32</f>
        <v>1404908.4699999979</v>
      </c>
      <c r="F32" s="7">
        <f>ROUND(E32*0.04,2)-0.01</f>
        <v>56196.329999999994</v>
      </c>
      <c r="G32" s="7">
        <f t="shared" ref="G32" si="351">ROUND(E32*0,2)</f>
        <v>0</v>
      </c>
      <c r="H32" s="7">
        <f t="shared" ref="H32" si="352">E32-F32-G32</f>
        <v>1348712.1399999978</v>
      </c>
      <c r="I32" s="7">
        <f t="shared" ref="I32" si="353">ROUND(H32*0,2)</f>
        <v>0</v>
      </c>
      <c r="J32" s="7">
        <f t="shared" ref="J32" si="354">ROUND((I32*0.58)+((I32*0.42)*0.1),2)</f>
        <v>0</v>
      </c>
      <c r="K32" s="7">
        <f t="shared" ref="K32" si="355">ROUND((I32*0.42)*0.9,2)</f>
        <v>0</v>
      </c>
      <c r="L32" s="18">
        <f t="shared" ref="L32" si="356">IF(J32+K32=I32,H32-I32,"ERROR")</f>
        <v>1348712.1399999978</v>
      </c>
      <c r="M32" s="7">
        <f t="shared" ref="M32" si="357">ROUND(L32*0.465,2)</f>
        <v>627151.15</v>
      </c>
      <c r="N32" s="7">
        <f>ROUND(L32*0.3,2)</f>
        <v>404613.64</v>
      </c>
      <c r="O32" s="7">
        <f t="shared" ref="O32" si="358">ROUND(L32*0.12,2)</f>
        <v>161845.46</v>
      </c>
      <c r="P32" s="7">
        <f t="shared" ref="P32" si="359">ROUND(L32*0.07,2)</f>
        <v>94409.85</v>
      </c>
      <c r="Q32" s="7">
        <f t="shared" ref="Q32" si="360">ROUND(L32*0.01,2)</f>
        <v>13487.12</v>
      </c>
      <c r="R32" s="7">
        <f t="shared" ref="R32" si="361">ROUND(L32*0.0075,2)</f>
        <v>10115.34</v>
      </c>
      <c r="S32" s="7">
        <f t="shared" ref="S32" si="362">ROUND(L32*0.0075,2)</f>
        <v>10115.34</v>
      </c>
      <c r="T32" s="7">
        <f t="shared" si="334"/>
        <v>13487.12</v>
      </c>
      <c r="U32" s="7">
        <f t="shared" si="335"/>
        <v>13487.12</v>
      </c>
      <c r="V32" s="16">
        <f t="shared" ref="V32" si="363">E32/W32</f>
        <v>2255.0697752808956</v>
      </c>
      <c r="W32" s="8">
        <v>623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46032</v>
      </c>
      <c r="B33" s="7">
        <v>11562655.41</v>
      </c>
      <c r="C33" s="7">
        <v>10526800</v>
      </c>
      <c r="D33" s="7">
        <v>154663.69</v>
      </c>
      <c r="E33" s="7">
        <f t="shared" ref="E33" si="364">B33-C33-D33</f>
        <v>881191.7200000002</v>
      </c>
      <c r="F33" s="7">
        <f>ROUND(E33*0.04,2)</f>
        <v>35247.67</v>
      </c>
      <c r="G33" s="7">
        <f t="shared" ref="G33" si="365">ROUND(E33*0,2)</f>
        <v>0</v>
      </c>
      <c r="H33" s="7">
        <f t="shared" ref="H33" si="366">E33-F33-G33</f>
        <v>845944.05000000016</v>
      </c>
      <c r="I33" s="7">
        <f t="shared" ref="I33" si="367">ROUND(H33*0,2)</f>
        <v>0</v>
      </c>
      <c r="J33" s="7">
        <f t="shared" ref="J33" si="368">ROUND((I33*0.58)+((I33*0.42)*0.1),2)</f>
        <v>0</v>
      </c>
      <c r="K33" s="7">
        <f t="shared" ref="K33" si="369">ROUND((I33*0.42)*0.9,2)</f>
        <v>0</v>
      </c>
      <c r="L33" s="18">
        <f t="shared" ref="L33" si="370">IF(J33+K33=I33,H33-I33,"ERROR")</f>
        <v>845944.05000000016</v>
      </c>
      <c r="M33" s="7">
        <f t="shared" ref="M33" si="371">ROUND(L33*0.465,2)</f>
        <v>393363.98</v>
      </c>
      <c r="N33" s="7">
        <f>ROUND(L33*0.3,2)</f>
        <v>253783.22</v>
      </c>
      <c r="O33" s="7">
        <f t="shared" ref="O33" si="372">ROUND(L33*0.12,2)</f>
        <v>101513.29</v>
      </c>
      <c r="P33" s="7">
        <f t="shared" ref="P33" si="373">ROUND(L33*0.07,2)</f>
        <v>59216.08</v>
      </c>
      <c r="Q33" s="7">
        <f t="shared" ref="Q33" si="374">ROUND(L33*0.01,2)</f>
        <v>8459.44</v>
      </c>
      <c r="R33" s="7">
        <f t="shared" ref="R33" si="375">ROUND(L33*0.0075,2)</f>
        <v>6344.58</v>
      </c>
      <c r="S33" s="7">
        <f t="shared" ref="S33" si="376">ROUND(L33*0.0075,2)</f>
        <v>6344.58</v>
      </c>
      <c r="T33" s="7">
        <f t="shared" si="334"/>
        <v>8459.44</v>
      </c>
      <c r="U33" s="7">
        <f t="shared" si="335"/>
        <v>8459.44</v>
      </c>
      <c r="V33" s="16">
        <f t="shared" ref="V33" si="377">E33/W33</f>
        <v>1430.5060389610394</v>
      </c>
      <c r="W33" s="8">
        <v>616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46039</v>
      </c>
      <c r="B34" s="7">
        <v>10468140.75</v>
      </c>
      <c r="C34" s="7">
        <v>9368389.8900000006</v>
      </c>
      <c r="D34" s="7">
        <v>150839.96</v>
      </c>
      <c r="E34" s="7">
        <f t="shared" ref="E34" si="378">B34-C34-D34</f>
        <v>948910.89999999944</v>
      </c>
      <c r="F34" s="7">
        <f>ROUND(E34*0.04,2)+0.01</f>
        <v>37956.450000000004</v>
      </c>
      <c r="G34" s="7">
        <f t="shared" ref="G34" si="379">ROUND(E34*0,2)</f>
        <v>0</v>
      </c>
      <c r="H34" s="7">
        <f t="shared" ref="H34" si="380">E34-F34-G34</f>
        <v>910954.44999999949</v>
      </c>
      <c r="I34" s="7">
        <f t="shared" ref="I34" si="381">ROUND(H34*0,2)</f>
        <v>0</v>
      </c>
      <c r="J34" s="7">
        <f t="shared" ref="J34" si="382">ROUND((I34*0.58)+((I34*0.42)*0.1),2)</f>
        <v>0</v>
      </c>
      <c r="K34" s="7">
        <f t="shared" ref="K34" si="383">ROUND((I34*0.42)*0.9,2)</f>
        <v>0</v>
      </c>
      <c r="L34" s="18">
        <f t="shared" ref="L34" si="384">IF(J34+K34=I34,H34-I34,"ERROR")</f>
        <v>910954.44999999949</v>
      </c>
      <c r="M34" s="7">
        <f t="shared" ref="M34" si="385">ROUND(L34*0.465,2)</f>
        <v>423593.82</v>
      </c>
      <c r="N34" s="7">
        <f>ROUND(L34*0.3,2)+0.01</f>
        <v>273286.35000000003</v>
      </c>
      <c r="O34" s="7">
        <f t="shared" ref="O34" si="386">ROUND(L34*0.12,2)</f>
        <v>109314.53</v>
      </c>
      <c r="P34" s="7">
        <f t="shared" ref="P34" si="387">ROUND(L34*0.07,2)</f>
        <v>63766.81</v>
      </c>
      <c r="Q34" s="7">
        <f t="shared" ref="Q34" si="388">ROUND(L34*0.01,2)</f>
        <v>9109.5400000000009</v>
      </c>
      <c r="R34" s="7">
        <f t="shared" ref="R34" si="389">ROUND(L34*0.0075,2)</f>
        <v>6832.16</v>
      </c>
      <c r="S34" s="7">
        <f t="shared" ref="S34" si="390">ROUND(L34*0.0075,2)</f>
        <v>6832.16</v>
      </c>
      <c r="T34" s="7">
        <f t="shared" si="334"/>
        <v>9109.5400000000009</v>
      </c>
      <c r="U34" s="7">
        <f t="shared" si="335"/>
        <v>9109.5400000000009</v>
      </c>
      <c r="V34" s="16">
        <f t="shared" ref="V34" si="391">E34/W34</f>
        <v>1576.2639534883713</v>
      </c>
      <c r="W34" s="8">
        <v>602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46046</v>
      </c>
      <c r="B35" s="7">
        <v>9226719.2300000004</v>
      </c>
      <c r="C35" s="7">
        <v>8224345.7799999993</v>
      </c>
      <c r="D35" s="7">
        <v>126390.09999999999</v>
      </c>
      <c r="E35" s="7">
        <f t="shared" ref="E35" si="392">B35-C35-D35</f>
        <v>875983.35000000114</v>
      </c>
      <c r="F35" s="7">
        <f>ROUND(E35*0.04,2)+0.01</f>
        <v>35039.340000000004</v>
      </c>
      <c r="G35" s="7">
        <f t="shared" ref="G35" si="393">ROUND(E35*0,2)</f>
        <v>0</v>
      </c>
      <c r="H35" s="7">
        <f t="shared" ref="H35" si="394">E35-F35-G35</f>
        <v>840944.01000000117</v>
      </c>
      <c r="I35" s="7">
        <f t="shared" ref="I35" si="395">ROUND(H35*0,2)</f>
        <v>0</v>
      </c>
      <c r="J35" s="7">
        <f t="shared" ref="J35" si="396">ROUND((I35*0.58)+((I35*0.42)*0.1),2)</f>
        <v>0</v>
      </c>
      <c r="K35" s="7">
        <f t="shared" ref="K35" si="397">ROUND((I35*0.42)*0.9,2)</f>
        <v>0</v>
      </c>
      <c r="L35" s="18">
        <f t="shared" ref="L35" si="398">IF(J35+K35=I35,H35-I35,"ERROR")</f>
        <v>840944.01000000117</v>
      </c>
      <c r="M35" s="7">
        <f t="shared" ref="M35" si="399">ROUND(L35*0.465,2)</f>
        <v>391038.96</v>
      </c>
      <c r="N35" s="7">
        <f>ROUND(L35*0.3,2)+0.01</f>
        <v>252283.21000000002</v>
      </c>
      <c r="O35" s="7">
        <f t="shared" ref="O35" si="400">ROUND(L35*0.12,2)</f>
        <v>100913.28</v>
      </c>
      <c r="P35" s="7">
        <f t="shared" ref="P35" si="401">ROUND(L35*0.07,2)</f>
        <v>58866.080000000002</v>
      </c>
      <c r="Q35" s="7">
        <f t="shared" ref="Q35" si="402">ROUND(L35*0.01,2)</f>
        <v>8409.44</v>
      </c>
      <c r="R35" s="7">
        <f t="shared" ref="R35" si="403">ROUND(L35*0.0075,2)</f>
        <v>6307.08</v>
      </c>
      <c r="S35" s="7">
        <f t="shared" ref="S35" si="404">ROUND(L35*0.0075,2)</f>
        <v>6307.08</v>
      </c>
      <c r="T35" s="7">
        <f t="shared" si="334"/>
        <v>8409.44</v>
      </c>
      <c r="U35" s="7">
        <f t="shared" si="335"/>
        <v>8409.44</v>
      </c>
      <c r="V35" s="16">
        <f t="shared" ref="V35" si="405">E35/W35</f>
        <v>1523.449304347828</v>
      </c>
      <c r="W35" s="8">
        <v>575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46053</v>
      </c>
      <c r="B36" s="7">
        <v>9242958.9800000004</v>
      </c>
      <c r="C36" s="7">
        <v>8339639.9800000004</v>
      </c>
      <c r="D36" s="7">
        <v>125685.75999999999</v>
      </c>
      <c r="E36" s="7">
        <f t="shared" ref="E36" si="406">B36-C36-D36</f>
        <v>777633.24</v>
      </c>
      <c r="F36" s="7">
        <f>ROUND(E36*0.04,2)+0.01</f>
        <v>31105.34</v>
      </c>
      <c r="G36" s="7">
        <f t="shared" ref="G36" si="407">ROUND(E36*0,2)</f>
        <v>0</v>
      </c>
      <c r="H36" s="7">
        <f t="shared" ref="H36" si="408">E36-F36-G36</f>
        <v>746527.9</v>
      </c>
      <c r="I36" s="7">
        <f t="shared" ref="I36" si="409">ROUND(H36*0,2)</f>
        <v>0</v>
      </c>
      <c r="J36" s="7">
        <f t="shared" ref="J36" si="410">ROUND((I36*0.58)+((I36*0.42)*0.1),2)</f>
        <v>0</v>
      </c>
      <c r="K36" s="7">
        <f t="shared" ref="K36" si="411">ROUND((I36*0.42)*0.9,2)</f>
        <v>0</v>
      </c>
      <c r="L36" s="18">
        <f t="shared" ref="L36" si="412">IF(J36+K36=I36,H36-I36,"ERROR")</f>
        <v>746527.9</v>
      </c>
      <c r="M36" s="7">
        <f t="shared" ref="M36" si="413">ROUND(L36*0.465,2)</f>
        <v>347135.47</v>
      </c>
      <c r="N36" s="7">
        <f>ROUND(L36*0.3,2)</f>
        <v>223958.37</v>
      </c>
      <c r="O36" s="7">
        <f t="shared" ref="O36" si="414">ROUND(L36*0.12,2)</f>
        <v>89583.35</v>
      </c>
      <c r="P36" s="7">
        <f t="shared" ref="P36" si="415">ROUND(L36*0.07,2)</f>
        <v>52256.95</v>
      </c>
      <c r="Q36" s="7">
        <f t="shared" ref="Q36" si="416">ROUND(L36*0.01,2)</f>
        <v>7465.28</v>
      </c>
      <c r="R36" s="7">
        <f t="shared" ref="R36" si="417">ROUND(L36*0.0075,2)</f>
        <v>5598.96</v>
      </c>
      <c r="S36" s="7">
        <f t="shared" ref="S36" si="418">ROUND(L36*0.0075,2)</f>
        <v>5598.96</v>
      </c>
      <c r="T36" s="7">
        <f t="shared" ref="T36" si="419">ROUND(L36*0.01,2)</f>
        <v>7465.28</v>
      </c>
      <c r="U36" s="7">
        <f t="shared" ref="U36" si="420">ROUND(L36*0.01,2)</f>
        <v>7465.28</v>
      </c>
      <c r="V36" s="16">
        <f t="shared" ref="V36" si="421">E36/W36</f>
        <v>1361.8795796847635</v>
      </c>
      <c r="W36" s="8">
        <v>571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.75" customHeight="1" x14ac:dyDescent="0.25">
      <c r="B37" s="9"/>
      <c r="V37" s="10"/>
    </row>
    <row r="38" spans="1:96" ht="15" customHeight="1" thickBot="1" x14ac:dyDescent="0.3">
      <c r="B38" s="11">
        <f t="shared" ref="B38:U38" si="422">SUM(B6:B37)</f>
        <v>354556294.41000003</v>
      </c>
      <c r="C38" s="11">
        <f t="shared" si="422"/>
        <v>318804759.90999997</v>
      </c>
      <c r="D38" s="11">
        <f t="shared" si="422"/>
        <v>4595656.919999999</v>
      </c>
      <c r="E38" s="11">
        <f t="shared" si="422"/>
        <v>31155877.579999983</v>
      </c>
      <c r="F38" s="11">
        <f t="shared" si="422"/>
        <v>1246235.1200000001</v>
      </c>
      <c r="G38" s="11">
        <f t="shared" si="422"/>
        <v>0</v>
      </c>
      <c r="H38" s="11">
        <f t="shared" si="422"/>
        <v>29909642.459999993</v>
      </c>
      <c r="I38" s="11">
        <f t="shared" si="422"/>
        <v>0</v>
      </c>
      <c r="J38" s="11">
        <f t="shared" si="422"/>
        <v>0</v>
      </c>
      <c r="K38" s="11">
        <f t="shared" si="422"/>
        <v>0</v>
      </c>
      <c r="L38" s="11">
        <f t="shared" si="422"/>
        <v>29909642.459999993</v>
      </c>
      <c r="M38" s="11">
        <f t="shared" si="422"/>
        <v>13907983.760000002</v>
      </c>
      <c r="N38" s="11">
        <f t="shared" si="422"/>
        <v>8972892.8199999984</v>
      </c>
      <c r="O38" s="11">
        <f t="shared" si="422"/>
        <v>3600058.6399999992</v>
      </c>
      <c r="P38" s="11">
        <f t="shared" si="422"/>
        <v>2084697.2200000004</v>
      </c>
      <c r="Q38" s="11">
        <f t="shared" si="422"/>
        <v>299096.40000000008</v>
      </c>
      <c r="R38" s="11">
        <f t="shared" si="422"/>
        <v>223360.40999999995</v>
      </c>
      <c r="S38" s="11">
        <f t="shared" si="422"/>
        <v>223360.40999999995</v>
      </c>
      <c r="T38" s="11">
        <f t="shared" si="422"/>
        <v>529287.91</v>
      </c>
      <c r="U38" s="11">
        <f t="shared" si="422"/>
        <v>68904.890000000014</v>
      </c>
      <c r="V38" s="12">
        <f>AVERAGE(V6:V37)</f>
        <v>1614.9811295299237</v>
      </c>
      <c r="W38" s="13">
        <f>AVERAGE(W6:W37)</f>
        <v>622.19354838709683</v>
      </c>
    </row>
    <row r="39" spans="1:96" ht="15" customHeight="1" thickTop="1" x14ac:dyDescent="0.25"/>
    <row r="40" spans="1:96" ht="15" customHeight="1" x14ac:dyDescent="0.25">
      <c r="A40" s="1" t="s">
        <v>32</v>
      </c>
    </row>
    <row r="41" spans="1:96" ht="15" customHeight="1" x14ac:dyDescent="0.25">
      <c r="A41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41"/>
  <sheetViews>
    <sheetView zoomScaleNormal="100" workbookViewId="0">
      <pane ySplit="3" topLeftCell="A9" activePane="bottomLeft" state="frozen"/>
      <selection pane="bottomLeft" activeCell="A38" sqref="A38"/>
    </sheetView>
  </sheetViews>
  <sheetFormatPr defaultRowHeight="15" customHeight="1" x14ac:dyDescent="0.25"/>
  <cols>
    <col min="1" max="1" width="11.7109375" customWidth="1"/>
    <col min="2" max="3" width="17.42578125" bestFit="1" customWidth="1"/>
    <col min="4" max="4" width="15.28515625" bestFit="1" customWidth="1"/>
    <col min="5" max="5" width="16.85546875" customWidth="1"/>
    <col min="6" max="6" width="14.28515625" bestFit="1" customWidth="1"/>
    <col min="7" max="7" width="13.7109375" bestFit="1" customWidth="1"/>
    <col min="8" max="8" width="16.5703125" customWidth="1"/>
    <col min="9" max="9" width="14.7109375" hidden="1" customWidth="1"/>
    <col min="10" max="11" width="13.7109375" bestFit="1" customWidth="1"/>
    <col min="12" max="12" width="16.7109375" customWidth="1"/>
    <col min="13" max="13" width="15.7109375" bestFit="1" customWidth="1"/>
    <col min="14" max="14" width="15.28515625" bestFit="1" customWidth="1"/>
    <col min="15" max="15" width="14.85546875" customWidth="1"/>
    <col min="16" max="16" width="14.7109375" bestFit="1" customWidth="1"/>
    <col min="17" max="17" width="14.5703125" customWidth="1"/>
    <col min="18" max="19" width="14.28515625" bestFit="1" customWidth="1"/>
    <col min="20" max="20" width="14.140625" customWidth="1"/>
    <col min="21" max="21" width="14.4257812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64907195.359999999</v>
      </c>
      <c r="C8" s="7">
        <v>58573804.219999999</v>
      </c>
      <c r="D8" s="7">
        <v>1144332.9500000002</v>
      </c>
      <c r="E8" s="7">
        <f t="shared" ref="E8" si="26">B8-C8-D8</f>
        <v>5189058.1900000004</v>
      </c>
      <c r="F8" s="7">
        <f>ROUND(E8*0.04,2)+0.01</f>
        <v>207562.34</v>
      </c>
      <c r="G8" s="7">
        <f t="shared" ref="G8" si="27">ROUND(E8*0,2)</f>
        <v>0</v>
      </c>
      <c r="H8" s="7">
        <f t="shared" ref="H8" si="28">E8-F8-G8</f>
        <v>4981495.8500000006</v>
      </c>
      <c r="I8" s="7">
        <f t="shared" ref="I8" si="29">ROUND(H8*0,2)</f>
        <v>0</v>
      </c>
      <c r="J8" s="7">
        <f t="shared" ref="J8" si="30">ROUND((I8*0.58)+((I8*0.42)*0.1),2)</f>
        <v>0</v>
      </c>
      <c r="K8" s="7">
        <f t="shared" ref="K8" si="31">ROUND((I8*0.42)*0.9,2)</f>
        <v>0</v>
      </c>
      <c r="L8" s="18">
        <f t="shared" ref="L8" si="32">IF(J8+K8=I8,H8-I8,"ERROR")</f>
        <v>4981495.8500000006</v>
      </c>
      <c r="M8" s="7">
        <f t="shared" ref="M8" si="33">ROUND(L8*0.465,2)</f>
        <v>2316395.5699999998</v>
      </c>
      <c r="N8" s="7">
        <f>ROUND(L8*0.3,2)-0.01</f>
        <v>1494448.75</v>
      </c>
      <c r="O8" s="7">
        <f t="shared" ref="O8:O13" si="34">ROUND(L8*0.12,2)</f>
        <v>597779.5</v>
      </c>
      <c r="P8" s="7">
        <f t="shared" ref="P8:P13" si="35">ROUND(L8*0.07,2)</f>
        <v>348704.71</v>
      </c>
      <c r="Q8" s="7">
        <f t="shared" ref="Q8" si="36">ROUND(L8*0.01,2)</f>
        <v>49814.96</v>
      </c>
      <c r="R8" s="7">
        <f t="shared" ref="R8:R13" si="37">ROUND(L8*0.0075,2)</f>
        <v>37361.22</v>
      </c>
      <c r="S8" s="7">
        <f t="shared" ref="S8:S13" si="38">ROUND(L8*0.0075,2)</f>
        <v>37361.22</v>
      </c>
      <c r="T8" s="7">
        <f>ROUND(L8*0.02,2)</f>
        <v>99629.92</v>
      </c>
      <c r="U8" s="7">
        <f t="shared" ref="U8" si="39">ROUND(M8*0,2)</f>
        <v>0</v>
      </c>
      <c r="V8" s="16">
        <f t="shared" ref="V8" si="40">E8/W8</f>
        <v>2961.7912043378997</v>
      </c>
      <c r="W8" s="8">
        <v>1752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70007732.459999993</v>
      </c>
      <c r="C9" s="7">
        <v>63541901.609999999</v>
      </c>
      <c r="D9" s="7">
        <v>1255174.81</v>
      </c>
      <c r="E9" s="7">
        <f t="shared" ref="E9" si="41">B9-C9-D9</f>
        <v>5210656.0399999935</v>
      </c>
      <c r="F9" s="7">
        <f>ROUND(E9*0.04,2)+0.01</f>
        <v>208426.25</v>
      </c>
      <c r="G9" s="7">
        <f t="shared" ref="G9" si="42">ROUND(E9*0,2)</f>
        <v>0</v>
      </c>
      <c r="H9" s="7">
        <f t="shared" ref="H9" si="43">E9-F9-G9</f>
        <v>5002229.7899999935</v>
      </c>
      <c r="I9" s="7">
        <f t="shared" ref="I9" si="44">ROUND(H9*0,2)</f>
        <v>0</v>
      </c>
      <c r="J9" s="7">
        <f t="shared" ref="J9" si="45">ROUND((I9*0.58)+((I9*0.42)*0.1),2)</f>
        <v>0</v>
      </c>
      <c r="K9" s="7">
        <f t="shared" ref="K9" si="46">ROUND((I9*0.42)*0.9,2)</f>
        <v>0</v>
      </c>
      <c r="L9" s="18">
        <f t="shared" ref="L9" si="47">IF(J9+K9=I9,H9-I9,"ERROR")</f>
        <v>5002229.7899999935</v>
      </c>
      <c r="M9" s="7">
        <f t="shared" ref="M9" si="48">ROUND(L9*0.465,2)</f>
        <v>2326036.85</v>
      </c>
      <c r="N9" s="7">
        <f>ROUND(L9*0.3,2)</f>
        <v>1500668.94</v>
      </c>
      <c r="O9" s="7">
        <f t="shared" si="34"/>
        <v>600267.56999999995</v>
      </c>
      <c r="P9" s="7">
        <f t="shared" si="35"/>
        <v>350156.09</v>
      </c>
      <c r="Q9" s="7">
        <f t="shared" ref="Q9" si="49">ROUND(L9*0.01,2)</f>
        <v>50022.3</v>
      </c>
      <c r="R9" s="7">
        <f t="shared" si="37"/>
        <v>37516.720000000001</v>
      </c>
      <c r="S9" s="7">
        <f t="shared" si="38"/>
        <v>37516.720000000001</v>
      </c>
      <c r="T9" s="7">
        <f>ROUND(L9*0.02,2)</f>
        <v>100044.6</v>
      </c>
      <c r="U9" s="7">
        <f t="shared" ref="U9" si="50">ROUND(M9*0,2)</f>
        <v>0</v>
      </c>
      <c r="V9" s="16">
        <f t="shared" ref="V9" si="51">E9/W9</f>
        <v>3052.5225776215543</v>
      </c>
      <c r="W9" s="8">
        <v>1707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69171343.439999998</v>
      </c>
      <c r="C10" s="7">
        <v>62697695.810000002</v>
      </c>
      <c r="D10" s="7">
        <v>1131922.56</v>
      </c>
      <c r="E10" s="7">
        <f t="shared" ref="E10" si="52">B10-C10-D10</f>
        <v>5341725.0699999947</v>
      </c>
      <c r="F10" s="7">
        <f>ROUND(E10*0.04,2)+0.01</f>
        <v>213669.01</v>
      </c>
      <c r="G10" s="7">
        <f t="shared" ref="G10" si="53">ROUND(E10*0,2)</f>
        <v>0</v>
      </c>
      <c r="H10" s="7">
        <f t="shared" ref="H10" si="54">E10-F10-G10</f>
        <v>5128056.0599999949</v>
      </c>
      <c r="I10" s="7">
        <f t="shared" ref="I10" si="55">ROUND(H10*0,2)</f>
        <v>0</v>
      </c>
      <c r="J10" s="7">
        <f t="shared" ref="J10" si="56">ROUND((I10*0.58)+((I10*0.42)*0.1),2)</f>
        <v>0</v>
      </c>
      <c r="K10" s="7">
        <f t="shared" ref="K10" si="57">ROUND((I10*0.42)*0.9,2)</f>
        <v>0</v>
      </c>
      <c r="L10" s="18">
        <f t="shared" ref="L10" si="58">IF(J10+K10=I10,H10-I10,"ERROR")</f>
        <v>5128056.0599999949</v>
      </c>
      <c r="M10" s="7">
        <f t="shared" ref="M10" si="59">ROUND(L10*0.465,2)</f>
        <v>2384546.0699999998</v>
      </c>
      <c r="N10" s="7">
        <f>ROUND(L10*0.3,2)</f>
        <v>1538416.82</v>
      </c>
      <c r="O10" s="7">
        <f t="shared" si="34"/>
        <v>615366.73</v>
      </c>
      <c r="P10" s="7">
        <f t="shared" si="35"/>
        <v>358963.92</v>
      </c>
      <c r="Q10" s="7">
        <f t="shared" ref="Q10" si="60">ROUND(L10*0.01,2)</f>
        <v>51280.56</v>
      </c>
      <c r="R10" s="7">
        <f t="shared" si="37"/>
        <v>38460.42</v>
      </c>
      <c r="S10" s="7">
        <f t="shared" si="38"/>
        <v>38460.42</v>
      </c>
      <c r="T10" s="7">
        <f>ROUND(L10*0.02,2)</f>
        <v>102561.12</v>
      </c>
      <c r="U10" s="7">
        <f t="shared" ref="U10" si="61">ROUND(M10*0,2)</f>
        <v>0</v>
      </c>
      <c r="V10" s="16">
        <f t="shared" ref="V10" si="62">E10/W10</f>
        <v>3077.0305702764945</v>
      </c>
      <c r="W10" s="8">
        <v>1736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68404335.390000001</v>
      </c>
      <c r="C11" s="7">
        <v>61921983.170000002</v>
      </c>
      <c r="D11" s="7">
        <v>1193666.98</v>
      </c>
      <c r="E11" s="7">
        <f t="shared" ref="E11" si="63">B11-C11-D11</f>
        <v>5288685.2399999984</v>
      </c>
      <c r="F11" s="7">
        <f>ROUND(E11*0.04,2)</f>
        <v>211547.41</v>
      </c>
      <c r="G11" s="7">
        <f t="shared" ref="G11" si="64">ROUND(E11*0,2)</f>
        <v>0</v>
      </c>
      <c r="H11" s="7">
        <f t="shared" ref="H11" si="65">E11-F11-G11</f>
        <v>5077137.8299999982</v>
      </c>
      <c r="I11" s="7">
        <f t="shared" ref="I11" si="66">ROUND(H11*0,2)</f>
        <v>0</v>
      </c>
      <c r="J11" s="7">
        <f t="shared" ref="J11" si="67">ROUND((I11*0.58)+((I11*0.42)*0.1),2)</f>
        <v>0</v>
      </c>
      <c r="K11" s="7">
        <f t="shared" ref="K11" si="68">ROUND((I11*0.42)*0.9,2)</f>
        <v>0</v>
      </c>
      <c r="L11" s="18">
        <f t="shared" ref="L11" si="69">IF(J11+K11=I11,H11-I11,"ERROR")</f>
        <v>5077137.8299999982</v>
      </c>
      <c r="M11" s="7">
        <f t="shared" ref="M11" si="70">ROUND(L11*0.465,2)</f>
        <v>2360869.09</v>
      </c>
      <c r="N11" s="7">
        <f>ROUND(L11*0.3,2)</f>
        <v>1523141.35</v>
      </c>
      <c r="O11" s="7">
        <f t="shared" si="34"/>
        <v>609256.54</v>
      </c>
      <c r="P11" s="7">
        <f t="shared" si="35"/>
        <v>355399.65</v>
      </c>
      <c r="Q11" s="7">
        <f t="shared" ref="Q11" si="71">ROUND(L11*0.01,2)</f>
        <v>50771.38</v>
      </c>
      <c r="R11" s="7">
        <f t="shared" si="37"/>
        <v>38078.53</v>
      </c>
      <c r="S11" s="7">
        <f t="shared" si="38"/>
        <v>38078.53</v>
      </c>
      <c r="T11" s="7">
        <f>ROUND(L11*0.02,2)</f>
        <v>101542.76</v>
      </c>
      <c r="U11" s="7">
        <f t="shared" ref="U11" si="72">ROUND(M11*0,2)</f>
        <v>0</v>
      </c>
      <c r="V11" s="16">
        <f t="shared" ref="V11" si="73">E11/W11</f>
        <v>3074.8169999999991</v>
      </c>
      <c r="W11" s="8">
        <v>1720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63429239.689999998</v>
      </c>
      <c r="C12" s="7">
        <v>57435654.799999997</v>
      </c>
      <c r="D12" s="7">
        <v>1040547.7</v>
      </c>
      <c r="E12" s="7">
        <f t="shared" ref="E12" si="74">B12-C12-D12</f>
        <v>4953037.1900000004</v>
      </c>
      <c r="F12" s="7">
        <f>ROUND(E12*0.04,2)-0.01</f>
        <v>198121.47999999998</v>
      </c>
      <c r="G12" s="7">
        <f t="shared" ref="G12" si="75">ROUND(E12*0,2)</f>
        <v>0</v>
      </c>
      <c r="H12" s="7">
        <f t="shared" ref="H12" si="76">E12-F12-G12</f>
        <v>4754915.7100000009</v>
      </c>
      <c r="I12" s="7">
        <f t="shared" ref="I12" si="77">ROUND(H12*0,2)</f>
        <v>0</v>
      </c>
      <c r="J12" s="7">
        <f t="shared" ref="J12" si="78">ROUND((I12*0.58)+((I12*0.42)*0.1),2)</f>
        <v>0</v>
      </c>
      <c r="K12" s="7">
        <f t="shared" ref="K12" si="79">ROUND((I12*0.42)*0.9,2)</f>
        <v>0</v>
      </c>
      <c r="L12" s="18">
        <f t="shared" ref="L12" si="80">IF(J12+K12=I12,H12-I12,"ERROR")</f>
        <v>4754915.7100000009</v>
      </c>
      <c r="M12" s="7">
        <f t="shared" ref="M12" si="81">ROUND(L12*0.465,2)</f>
        <v>2211035.81</v>
      </c>
      <c r="N12" s="7">
        <f>ROUND(L12*0.3,2)-0.02</f>
        <v>1426474.69</v>
      </c>
      <c r="O12" s="7">
        <f t="shared" si="34"/>
        <v>570589.89</v>
      </c>
      <c r="P12" s="7">
        <f t="shared" si="35"/>
        <v>332844.09999999998</v>
      </c>
      <c r="Q12" s="7">
        <f t="shared" ref="Q12" si="82">ROUND(L12*0.01,2)</f>
        <v>47549.16</v>
      </c>
      <c r="R12" s="7">
        <f t="shared" si="37"/>
        <v>35661.870000000003</v>
      </c>
      <c r="S12" s="7">
        <f t="shared" si="38"/>
        <v>35661.870000000003</v>
      </c>
      <c r="T12" s="7">
        <f>ROUND(L12*0.02,2)+0.01</f>
        <v>95098.319999999992</v>
      </c>
      <c r="U12" s="7">
        <f t="shared" ref="U12" si="83">ROUND(M12*0,2)</f>
        <v>0</v>
      </c>
      <c r="V12" s="16">
        <f t="shared" ref="V12" si="84">E12/W12</f>
        <v>2858.0710848240046</v>
      </c>
      <c r="W12" s="8">
        <v>1733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67929866.879999995</v>
      </c>
      <c r="C13" s="7">
        <v>61594609.230000004</v>
      </c>
      <c r="D13" s="7">
        <v>1266758.03</v>
      </c>
      <c r="E13" s="7">
        <f t="shared" ref="E13" si="85">B13-C13-D13</f>
        <v>5068499.6199999908</v>
      </c>
      <c r="F13" s="7">
        <f>ROUND(E13*0.04,2)+0.02</f>
        <v>202740</v>
      </c>
      <c r="G13" s="7">
        <f t="shared" ref="G13" si="86">ROUND(E13*0,2)</f>
        <v>0</v>
      </c>
      <c r="H13" s="7">
        <f t="shared" ref="H13" si="87">E13-F13-G13</f>
        <v>4865759.6199999908</v>
      </c>
      <c r="I13" s="7">
        <f t="shared" ref="I13" si="88">ROUND(H13*0,2)</f>
        <v>0</v>
      </c>
      <c r="J13" s="7">
        <f t="shared" ref="J13" si="89">ROUND((I13*0.58)+((I13*0.42)*0.1),2)</f>
        <v>0</v>
      </c>
      <c r="K13" s="7">
        <f t="shared" ref="K13" si="90">ROUND((I13*0.42)*0.9,2)</f>
        <v>0</v>
      </c>
      <c r="L13" s="18">
        <f t="shared" ref="L13" si="91">IF(J13+K13=I13,H13-I13,"ERROR")</f>
        <v>4865759.6199999908</v>
      </c>
      <c r="M13" s="7">
        <f t="shared" ref="M13" si="92">ROUND(L13*0.465,2)</f>
        <v>2262578.2200000002</v>
      </c>
      <c r="N13" s="7">
        <f>ROUND(L13*0.3,2)-0.01</f>
        <v>1459727.88</v>
      </c>
      <c r="O13" s="7">
        <f t="shared" si="34"/>
        <v>583891.15</v>
      </c>
      <c r="P13" s="7">
        <f t="shared" si="35"/>
        <v>340603.17</v>
      </c>
      <c r="Q13" s="7">
        <f t="shared" ref="Q13" si="93">ROUND(L13*0.01,2)</f>
        <v>48657.599999999999</v>
      </c>
      <c r="R13" s="7">
        <f t="shared" si="37"/>
        <v>36493.199999999997</v>
      </c>
      <c r="S13" s="7">
        <f t="shared" si="38"/>
        <v>36493.199999999997</v>
      </c>
      <c r="T13" s="7">
        <f>ROUND(L13*0.02,2)+0.01</f>
        <v>97315.199999999997</v>
      </c>
      <c r="U13" s="7">
        <f t="shared" ref="U13" si="94">ROUND(M13*0,2)</f>
        <v>0</v>
      </c>
      <c r="V13" s="16">
        <f t="shared" ref="V13" si="95">E13/W13</f>
        <v>2965.76923346986</v>
      </c>
      <c r="W13" s="8">
        <v>1709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69320242.11999999</v>
      </c>
      <c r="C14" s="7">
        <v>63042430.95000001</v>
      </c>
      <c r="D14" s="7">
        <v>1059071.8399999999</v>
      </c>
      <c r="E14" s="7">
        <f t="shared" ref="E14" si="96">B14-C14-D14</f>
        <v>5218739.3299999796</v>
      </c>
      <c r="F14" s="7">
        <f>ROUND(E14*0.04,2)</f>
        <v>208749.57</v>
      </c>
      <c r="G14" s="7">
        <f t="shared" ref="G14" si="97">ROUND(E14*0,2)</f>
        <v>0</v>
      </c>
      <c r="H14" s="7">
        <f t="shared" ref="H14" si="98">E14-F14-G14</f>
        <v>5009989.7599999793</v>
      </c>
      <c r="I14" s="7">
        <f t="shared" ref="I14" si="99">ROUND(H14*0,2)</f>
        <v>0</v>
      </c>
      <c r="J14" s="7">
        <f t="shared" ref="J14" si="100">ROUND((I14*0.58)+((I14*0.42)*0.1),2)</f>
        <v>0</v>
      </c>
      <c r="K14" s="7">
        <f t="shared" ref="K14" si="101">ROUND((I14*0.42)*0.9,2)</f>
        <v>0</v>
      </c>
      <c r="L14" s="18">
        <f t="shared" ref="L14" si="102">IF(J14+K14=I14,H14-I14,"ERROR")</f>
        <v>5009989.7599999793</v>
      </c>
      <c r="M14" s="7">
        <f t="shared" ref="M14" si="103">ROUND(L14*0.465,2)</f>
        <v>2329645.2400000002</v>
      </c>
      <c r="N14" s="7">
        <f>ROUND(L14*0.3,2)</f>
        <v>1502996.93</v>
      </c>
      <c r="O14" s="7">
        <f t="shared" ref="O14" si="104">ROUND(L14*0.12,2)</f>
        <v>601198.77</v>
      </c>
      <c r="P14" s="7">
        <f t="shared" ref="P14" si="105">ROUND(L14*0.07,2)</f>
        <v>350699.28</v>
      </c>
      <c r="Q14" s="7">
        <f t="shared" ref="Q14" si="106">ROUND(L14*0.01,2)</f>
        <v>50099.9</v>
      </c>
      <c r="R14" s="7">
        <f t="shared" ref="R14" si="107">ROUND(L14*0.0075,2)</f>
        <v>37574.92</v>
      </c>
      <c r="S14" s="7">
        <f t="shared" ref="S14" si="108">ROUND(L14*0.0075,2)</f>
        <v>37574.92</v>
      </c>
      <c r="T14" s="7">
        <f>ROUND(L14*0.02,2)</f>
        <v>100199.8</v>
      </c>
      <c r="U14" s="7">
        <f t="shared" ref="U14" si="109">ROUND(M14*0,2)</f>
        <v>0</v>
      </c>
      <c r="V14" s="16">
        <f t="shared" ref="V14" si="110">E14/W14</f>
        <v>3044.7720711785178</v>
      </c>
      <c r="W14" s="8">
        <v>1714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74486829.590000004</v>
      </c>
      <c r="C15" s="7">
        <v>67656173.25</v>
      </c>
      <c r="D15" s="7">
        <v>1356829.26</v>
      </c>
      <c r="E15" s="7">
        <f t="shared" ref="E15" si="111">B15-C15-D15</f>
        <v>5473827.0800000038</v>
      </c>
      <c r="F15" s="7">
        <f>ROUND(E15*0.04,2)</f>
        <v>218953.08</v>
      </c>
      <c r="G15" s="7">
        <f t="shared" ref="G15" si="112">ROUND(E15*0,2)</f>
        <v>0</v>
      </c>
      <c r="H15" s="7">
        <f t="shared" ref="H15" si="113">E15-F15-G15</f>
        <v>5254874.0000000037</v>
      </c>
      <c r="I15" s="7">
        <f t="shared" ref="I15" si="114">ROUND(H15*0,2)</f>
        <v>0</v>
      </c>
      <c r="J15" s="7">
        <f t="shared" ref="J15" si="115">ROUND((I15*0.58)+((I15*0.42)*0.1),2)</f>
        <v>0</v>
      </c>
      <c r="K15" s="7">
        <f t="shared" ref="K15" si="116">ROUND((I15*0.42)*0.9,2)</f>
        <v>0</v>
      </c>
      <c r="L15" s="18">
        <f t="shared" ref="L15" si="117">IF(J15+K15=I15,H15-I15,"ERROR")</f>
        <v>5254874.0000000037</v>
      </c>
      <c r="M15" s="7">
        <f t="shared" ref="M15" si="118">ROUND(L15*0.465,2)</f>
        <v>2443516.41</v>
      </c>
      <c r="N15" s="7">
        <f>ROUND(L15*0.3,2)-0.01</f>
        <v>1576462.19</v>
      </c>
      <c r="O15" s="7">
        <f t="shared" ref="O15" si="119">ROUND(L15*0.12,2)</f>
        <v>630584.88</v>
      </c>
      <c r="P15" s="7">
        <f t="shared" ref="P15" si="120">ROUND(L15*0.07,2)</f>
        <v>367841.18</v>
      </c>
      <c r="Q15" s="7">
        <f t="shared" ref="Q15" si="121">ROUND(L15*0.01,2)</f>
        <v>52548.74</v>
      </c>
      <c r="R15" s="7">
        <f t="shared" ref="R15" si="122">ROUND(L15*0.0075,2)</f>
        <v>39411.56</v>
      </c>
      <c r="S15" s="7">
        <f t="shared" ref="S15" si="123">ROUND(L15*0.0075,2)</f>
        <v>39411.56</v>
      </c>
      <c r="T15" s="7">
        <v>72264.94</v>
      </c>
      <c r="U15" s="7">
        <v>32832.54</v>
      </c>
      <c r="V15" s="16">
        <f t="shared" ref="V15" si="124">E15/W15</f>
        <v>3225.590500883915</v>
      </c>
      <c r="W15" s="8">
        <v>1697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61539277.100000001</v>
      </c>
      <c r="C16" s="7">
        <v>55681515.93</v>
      </c>
      <c r="D16" s="7">
        <v>1030747.6699999999</v>
      </c>
      <c r="E16" s="7">
        <f t="shared" ref="E16" si="125">B16-C16-D16</f>
        <v>4827013.5000000019</v>
      </c>
      <c r="F16" s="7">
        <f>ROUND(E16*0.04,2)+0.01</f>
        <v>193080.55000000002</v>
      </c>
      <c r="G16" s="7">
        <f t="shared" ref="G16" si="126">ROUND(E16*0,2)</f>
        <v>0</v>
      </c>
      <c r="H16" s="7">
        <f t="shared" ref="H16" si="127">E16-F16-G16</f>
        <v>4633932.950000002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4633932.950000002</v>
      </c>
      <c r="M16" s="7">
        <f t="shared" ref="M16" si="132">ROUND(L16*0.465,2)</f>
        <v>2154778.8199999998</v>
      </c>
      <c r="N16" s="7">
        <f>ROUND(L16*0.3,2)-0.01</f>
        <v>1390179.88</v>
      </c>
      <c r="O16" s="7">
        <f t="shared" ref="O16" si="133">ROUND(L16*0.12,2)</f>
        <v>556071.94999999995</v>
      </c>
      <c r="P16" s="7">
        <f t="shared" ref="P16" si="134">ROUND(L16*0.07,2)</f>
        <v>324375.31</v>
      </c>
      <c r="Q16" s="7">
        <f t="shared" ref="Q16" si="135">ROUND(L16*0.01,2)</f>
        <v>46339.33</v>
      </c>
      <c r="R16" s="7">
        <f t="shared" ref="R16" si="136">ROUND(L16*0.0075,2)</f>
        <v>34754.5</v>
      </c>
      <c r="S16" s="7">
        <f t="shared" ref="S16" si="137">ROUND(L16*0.0075,2)</f>
        <v>34754.5</v>
      </c>
      <c r="T16" s="7">
        <f t="shared" ref="T16" si="138">ROUND(L16*0.01,2)</f>
        <v>46339.33</v>
      </c>
      <c r="U16" s="7">
        <f t="shared" ref="U16" si="139">ROUND(L16*0.01,2)</f>
        <v>46339.33</v>
      </c>
      <c r="V16" s="16">
        <f t="shared" ref="V16" si="140">E16/W16</f>
        <v>2899.1072072072084</v>
      </c>
      <c r="W16" s="8">
        <v>1665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64713016.309999995</v>
      </c>
      <c r="C17" s="7">
        <v>58409373.359999999</v>
      </c>
      <c r="D17" s="7">
        <v>1065469.95</v>
      </c>
      <c r="E17" s="7">
        <f t="shared" ref="E17" si="141">B17-C17-D17</f>
        <v>5238172.9999999953</v>
      </c>
      <c r="F17" s="7">
        <f>ROUND(E17*0.04,2)+0.01</f>
        <v>209526.93000000002</v>
      </c>
      <c r="G17" s="7">
        <f t="shared" ref="G17" si="142">ROUND(E17*0,2)</f>
        <v>0</v>
      </c>
      <c r="H17" s="7">
        <f t="shared" ref="H17" si="143">E17-F17-G17</f>
        <v>5028646.0699999956</v>
      </c>
      <c r="I17" s="7">
        <f t="shared" ref="I17" si="144">ROUND(H17*0,2)</f>
        <v>0</v>
      </c>
      <c r="J17" s="7">
        <f t="shared" ref="J17" si="145">ROUND((I17*0.58)+((I17*0.42)*0.1),2)</f>
        <v>0</v>
      </c>
      <c r="K17" s="7">
        <f t="shared" ref="K17" si="146">ROUND((I17*0.42)*0.9,2)</f>
        <v>0</v>
      </c>
      <c r="L17" s="18">
        <f t="shared" ref="L17" si="147">IF(J17+K17=I17,H17-I17,"ERROR")</f>
        <v>5028646.0699999956</v>
      </c>
      <c r="M17" s="7">
        <f t="shared" ref="M17" si="148">ROUND(L17*0.465,2)</f>
        <v>2338320.42</v>
      </c>
      <c r="N17" s="7">
        <f>ROUND(L17*0.3,2)</f>
        <v>1508593.82</v>
      </c>
      <c r="O17" s="7">
        <f t="shared" ref="O17" si="149">ROUND(L17*0.12,2)</f>
        <v>603437.53</v>
      </c>
      <c r="P17" s="7">
        <f t="shared" ref="P17" si="150">ROUND(L17*0.07,2)</f>
        <v>352005.22</v>
      </c>
      <c r="Q17" s="7">
        <f t="shared" ref="Q17" si="151">ROUND(L17*0.01,2)</f>
        <v>50286.46</v>
      </c>
      <c r="R17" s="7">
        <f t="shared" ref="R17" si="152">ROUND(L17*0.0075,2)</f>
        <v>37714.85</v>
      </c>
      <c r="S17" s="7">
        <f t="shared" ref="S17" si="153">ROUND(L17*0.0075,2)</f>
        <v>37714.85</v>
      </c>
      <c r="T17" s="7">
        <f t="shared" ref="T17" si="154">ROUND(L17*0.01,2)</f>
        <v>50286.46</v>
      </c>
      <c r="U17" s="7">
        <f t="shared" ref="U17" si="155">ROUND(L17*0.01,2)</f>
        <v>50286.46</v>
      </c>
      <c r="V17" s="16">
        <f t="shared" ref="V17" si="156">E17/W17</f>
        <v>3131.0059772863092</v>
      </c>
      <c r="W17" s="8">
        <v>1673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65244826.399999999</v>
      </c>
      <c r="C18" s="7">
        <v>58944860.32</v>
      </c>
      <c r="D18" s="7">
        <v>1036561.1399999999</v>
      </c>
      <c r="E18" s="7">
        <f t="shared" ref="E18" si="157">B18-C18-D18</f>
        <v>5263404.9399999985</v>
      </c>
      <c r="F18" s="7">
        <f>ROUND(E18*0.04,2)+0.01</f>
        <v>210536.21000000002</v>
      </c>
      <c r="G18" s="7">
        <f t="shared" ref="G18" si="158">ROUND(E18*0,2)</f>
        <v>0</v>
      </c>
      <c r="H18" s="7">
        <f t="shared" ref="H18" si="159">E18-F18-G18</f>
        <v>5052868.7299999986</v>
      </c>
      <c r="I18" s="7">
        <f t="shared" ref="I18" si="160">ROUND(H18*0,2)</f>
        <v>0</v>
      </c>
      <c r="J18" s="7">
        <f t="shared" ref="J18" si="161">ROUND((I18*0.58)+((I18*0.42)*0.1),2)</f>
        <v>0</v>
      </c>
      <c r="K18" s="7">
        <f t="shared" ref="K18" si="162">ROUND((I18*0.42)*0.9,2)</f>
        <v>0</v>
      </c>
      <c r="L18" s="18">
        <f t="shared" ref="L18" si="163">IF(J18+K18=I18,H18-I18,"ERROR")</f>
        <v>5052868.7299999986</v>
      </c>
      <c r="M18" s="7">
        <f t="shared" ref="M18" si="164">ROUND(L18*0.465,2)</f>
        <v>2349583.96</v>
      </c>
      <c r="N18" s="7">
        <f>ROUND(L18*0.3,2)-0.02</f>
        <v>1515860.6</v>
      </c>
      <c r="O18" s="7">
        <f t="shared" ref="O18" si="165">ROUND(L18*0.12,2)</f>
        <v>606344.25</v>
      </c>
      <c r="P18" s="7">
        <f t="shared" ref="P18" si="166">ROUND(L18*0.07,2)</f>
        <v>353700.81</v>
      </c>
      <c r="Q18" s="7">
        <f t="shared" ref="Q18" si="167">ROUND(L18*0.01,2)</f>
        <v>50528.69</v>
      </c>
      <c r="R18" s="7">
        <f t="shared" ref="R18" si="168">ROUND(L18*0.0075,2)</f>
        <v>37896.519999999997</v>
      </c>
      <c r="S18" s="7">
        <f t="shared" ref="S18" si="169">ROUND(L18*0.0075,2)</f>
        <v>37896.519999999997</v>
      </c>
      <c r="T18" s="7">
        <f t="shared" ref="T18" si="170">ROUND(L18*0.01,2)</f>
        <v>50528.69</v>
      </c>
      <c r="U18" s="7">
        <f t="shared" ref="U18" si="171">ROUND(L18*0.01,2)</f>
        <v>50528.69</v>
      </c>
      <c r="V18" s="16">
        <f t="shared" ref="V18" si="172">E18/W18</f>
        <v>3127.3944979203793</v>
      </c>
      <c r="W18" s="8">
        <v>1683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63790444.5</v>
      </c>
      <c r="C19" s="7">
        <v>57909168.160000004</v>
      </c>
      <c r="D19" s="7">
        <v>1200620.96</v>
      </c>
      <c r="E19" s="7">
        <f t="shared" ref="E19" si="173">B19-C19-D19</f>
        <v>4680655.3799999962</v>
      </c>
      <c r="F19" s="7">
        <f>ROUND(E19*0.04,2)</f>
        <v>187226.22</v>
      </c>
      <c r="G19" s="7">
        <f t="shared" ref="G19" si="174">ROUND(E19*0,2)</f>
        <v>0</v>
      </c>
      <c r="H19" s="7">
        <f t="shared" ref="H19" si="175">E19-F19-G19</f>
        <v>4493429.1599999964</v>
      </c>
      <c r="I19" s="7">
        <f t="shared" ref="I19" si="176">ROUND(H19*0,2)</f>
        <v>0</v>
      </c>
      <c r="J19" s="7">
        <f t="shared" ref="J19" si="177">ROUND((I19*0.58)+((I19*0.42)*0.1),2)</f>
        <v>0</v>
      </c>
      <c r="K19" s="7">
        <f t="shared" ref="K19" si="178">ROUND((I19*0.42)*0.9,2)</f>
        <v>0</v>
      </c>
      <c r="L19" s="18">
        <f t="shared" ref="L19" si="179">IF(J19+K19=I19,H19-I19,"ERROR")</f>
        <v>4493429.1599999964</v>
      </c>
      <c r="M19" s="7">
        <f t="shared" ref="M19" si="180">ROUND(L19*0.465,2)</f>
        <v>2089444.56</v>
      </c>
      <c r="N19" s="7">
        <f>ROUND(L19*0.3,2)</f>
        <v>1348028.75</v>
      </c>
      <c r="O19" s="7">
        <f t="shared" ref="O19" si="181">ROUND(L19*0.12,2)</f>
        <v>539211.5</v>
      </c>
      <c r="P19" s="7">
        <f t="shared" ref="P19" si="182">ROUND(L19*0.07,2)</f>
        <v>314540.03999999998</v>
      </c>
      <c r="Q19" s="7">
        <f t="shared" ref="Q19" si="183">ROUND(L19*0.01,2)</f>
        <v>44934.29</v>
      </c>
      <c r="R19" s="7">
        <f t="shared" ref="R19" si="184">ROUND(L19*0.0075,2)</f>
        <v>33700.720000000001</v>
      </c>
      <c r="S19" s="7">
        <f t="shared" ref="S19" si="185">ROUND(L19*0.0075,2)</f>
        <v>33700.720000000001</v>
      </c>
      <c r="T19" s="7">
        <f t="shared" ref="T19" si="186">ROUND(L19*0.01,2)</f>
        <v>44934.29</v>
      </c>
      <c r="U19" s="7">
        <f t="shared" ref="U19" si="187">ROUND(L19*0.01,2)</f>
        <v>44934.29</v>
      </c>
      <c r="V19" s="16">
        <f t="shared" ref="V19" si="188">E19/W19</f>
        <v>2843.6545443499367</v>
      </c>
      <c r="W19" s="8">
        <v>1646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63681064.380000003</v>
      </c>
      <c r="C20" s="7">
        <v>57700050.719999999</v>
      </c>
      <c r="D20" s="7">
        <v>1096153.47</v>
      </c>
      <c r="E20" s="7">
        <f t="shared" ref="E20" si="189">B20-C20-D20</f>
        <v>4884860.1900000041</v>
      </c>
      <c r="F20" s="7">
        <f>ROUND(E20*0.04,2)-0.01</f>
        <v>195394.4</v>
      </c>
      <c r="G20" s="7">
        <f t="shared" ref="G20" si="190">ROUND(E20*0,2)</f>
        <v>0</v>
      </c>
      <c r="H20" s="7">
        <f t="shared" ref="H20" si="191">E20-F20-G20</f>
        <v>4689465.7900000038</v>
      </c>
      <c r="I20" s="7">
        <f t="shared" ref="I20" si="192">ROUND(H20*0,2)</f>
        <v>0</v>
      </c>
      <c r="J20" s="7">
        <f t="shared" ref="J20" si="193">ROUND((I20*0.58)+((I20*0.42)*0.1),2)</f>
        <v>0</v>
      </c>
      <c r="K20" s="7">
        <f t="shared" ref="K20" si="194">ROUND((I20*0.42)*0.9,2)</f>
        <v>0</v>
      </c>
      <c r="L20" s="18">
        <f t="shared" ref="L20" si="195">IF(J20+K20=I20,H20-I20,"ERROR")</f>
        <v>4689465.7900000038</v>
      </c>
      <c r="M20" s="7">
        <f t="shared" ref="M20" si="196">ROUND(L20*0.465,2)</f>
        <v>2180601.59</v>
      </c>
      <c r="N20" s="7">
        <f>ROUND(L20*0.3,2)</f>
        <v>1406839.74</v>
      </c>
      <c r="O20" s="7">
        <f t="shared" ref="O20" si="197">ROUND(L20*0.12,2)</f>
        <v>562735.89</v>
      </c>
      <c r="P20" s="7">
        <f t="shared" ref="P20" si="198">ROUND(L20*0.07,2)</f>
        <v>328262.61</v>
      </c>
      <c r="Q20" s="7">
        <f t="shared" ref="Q20" si="199">ROUND(L20*0.01,2)</f>
        <v>46894.66</v>
      </c>
      <c r="R20" s="7">
        <f t="shared" ref="R20" si="200">ROUND(L20*0.0075,2)</f>
        <v>35170.99</v>
      </c>
      <c r="S20" s="7">
        <f t="shared" ref="S20" si="201">ROUND(L20*0.0075,2)</f>
        <v>35170.99</v>
      </c>
      <c r="T20" s="7">
        <f t="shared" ref="T20" si="202">ROUND(L20*0.01,2)</f>
        <v>46894.66</v>
      </c>
      <c r="U20" s="7">
        <f t="shared" ref="U20" si="203">ROUND(L20*0.01,2)</f>
        <v>46894.66</v>
      </c>
      <c r="V20" s="16">
        <f t="shared" ref="V20" si="204">E20/W20</f>
        <v>3004.219059040593</v>
      </c>
      <c r="W20" s="8">
        <v>1626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65706196.509999998</v>
      </c>
      <c r="C21" s="7">
        <v>59482008.079999998</v>
      </c>
      <c r="D21" s="7">
        <v>1179930.6599999999</v>
      </c>
      <c r="E21" s="7">
        <f t="shared" ref="E21" si="205">B21-C21-D21</f>
        <v>5044257.7699999996</v>
      </c>
      <c r="F21" s="7">
        <f>ROUND(E21*0.04,2)</f>
        <v>201770.31</v>
      </c>
      <c r="G21" s="7">
        <f t="shared" ref="G21" si="206">ROUND(E21*0,2)</f>
        <v>0</v>
      </c>
      <c r="H21" s="7">
        <f t="shared" ref="H21" si="207">E21-F21-G21</f>
        <v>4842487.46</v>
      </c>
      <c r="I21" s="7">
        <f t="shared" ref="I21" si="208">ROUND(H21*0,2)</f>
        <v>0</v>
      </c>
      <c r="J21" s="7">
        <f t="shared" ref="J21" si="209">ROUND((I21*0.58)+((I21*0.42)*0.1),2)</f>
        <v>0</v>
      </c>
      <c r="K21" s="7">
        <f t="shared" ref="K21" si="210">ROUND((I21*0.42)*0.9,2)</f>
        <v>0</v>
      </c>
      <c r="L21" s="18">
        <f t="shared" ref="L21" si="211">IF(J21+K21=I21,H21-I21,"ERROR")</f>
        <v>4842487.46</v>
      </c>
      <c r="M21" s="7">
        <f t="shared" ref="M21" si="212">ROUND(L21*0.465,2)</f>
        <v>2251756.67</v>
      </c>
      <c r="N21" s="7">
        <f>ROUND(L21*0.3,2)</f>
        <v>1452746.24</v>
      </c>
      <c r="O21" s="7">
        <f t="shared" ref="O21" si="213">ROUND(L21*0.12,2)</f>
        <v>581098.5</v>
      </c>
      <c r="P21" s="7">
        <f t="shared" ref="P21" si="214">ROUND(L21*0.07,2)</f>
        <v>338974.12</v>
      </c>
      <c r="Q21" s="7">
        <f t="shared" ref="Q21" si="215">ROUND(L21*0.01,2)</f>
        <v>48424.87</v>
      </c>
      <c r="R21" s="7">
        <f t="shared" ref="R21" si="216">ROUND(L21*0.0075,2)</f>
        <v>36318.660000000003</v>
      </c>
      <c r="S21" s="7">
        <f t="shared" ref="S21" si="217">ROUND(L21*0.0075,2)</f>
        <v>36318.660000000003</v>
      </c>
      <c r="T21" s="7">
        <f t="shared" ref="T21" si="218">ROUND(L21*0.01,2)</f>
        <v>48424.87</v>
      </c>
      <c r="U21" s="7">
        <f t="shared" ref="U21" si="219">ROUND(L21*0.01,2)</f>
        <v>48424.87</v>
      </c>
      <c r="V21" s="16">
        <f t="shared" ref="V21" si="220">E21/W21</f>
        <v>3092.7392826486816</v>
      </c>
      <c r="W21" s="8">
        <v>1631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45955</v>
      </c>
      <c r="B22" s="7">
        <v>64207666.090000004</v>
      </c>
      <c r="C22" s="7">
        <v>58131902.729999997</v>
      </c>
      <c r="D22" s="7">
        <v>1060958.56</v>
      </c>
      <c r="E22" s="7">
        <f t="shared" ref="E22" si="221">B22-C22-D22</f>
        <v>5014804.8000000063</v>
      </c>
      <c r="F22" s="7">
        <f>ROUND(E22*0.04,2)+0.01</f>
        <v>200592.2</v>
      </c>
      <c r="G22" s="7">
        <f t="shared" ref="G22" si="222">ROUND(E22*0,2)</f>
        <v>0</v>
      </c>
      <c r="H22" s="7">
        <f t="shared" ref="H22" si="223">E22-F22-G22</f>
        <v>4814212.6000000061</v>
      </c>
      <c r="I22" s="7">
        <f t="shared" ref="I22" si="224">ROUND(H22*0,2)</f>
        <v>0</v>
      </c>
      <c r="J22" s="7">
        <f t="shared" ref="J22" si="225">ROUND((I22*0.58)+((I22*0.42)*0.1),2)</f>
        <v>0</v>
      </c>
      <c r="K22" s="7">
        <f t="shared" ref="K22" si="226">ROUND((I22*0.42)*0.9,2)</f>
        <v>0</v>
      </c>
      <c r="L22" s="18">
        <f t="shared" ref="L22" si="227">IF(J22+K22=I22,H22-I22,"ERROR")</f>
        <v>4814212.6000000061</v>
      </c>
      <c r="M22" s="7">
        <f t="shared" ref="M22" si="228">ROUND(L22*0.465,2)</f>
        <v>2238608.86</v>
      </c>
      <c r="N22" s="7">
        <f>ROUND(L22*0.3,2)</f>
        <v>1444263.78</v>
      </c>
      <c r="O22" s="7">
        <f t="shared" ref="O22" si="229">ROUND(L22*0.12,2)</f>
        <v>577705.51</v>
      </c>
      <c r="P22" s="7">
        <f t="shared" ref="P22" si="230">ROUND(L22*0.07,2)</f>
        <v>336994.88</v>
      </c>
      <c r="Q22" s="7">
        <f t="shared" ref="Q22" si="231">ROUND(L22*0.01,2)</f>
        <v>48142.13</v>
      </c>
      <c r="R22" s="7">
        <f t="shared" ref="R22" si="232">ROUND(L22*0.0075,2)</f>
        <v>36106.589999999997</v>
      </c>
      <c r="S22" s="7">
        <f t="shared" ref="S22" si="233">ROUND(L22*0.0075,2)</f>
        <v>36106.589999999997</v>
      </c>
      <c r="T22" s="7">
        <f t="shared" ref="T22" si="234">ROUND(L22*0.01,2)</f>
        <v>48142.13</v>
      </c>
      <c r="U22" s="7">
        <f t="shared" ref="U22" si="235">ROUND(L22*0.01,2)</f>
        <v>48142.13</v>
      </c>
      <c r="V22" s="16">
        <f t="shared" ref="V22" si="236">E22/W22</f>
        <v>3042.9640776699066</v>
      </c>
      <c r="W22" s="8">
        <v>1648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45962</v>
      </c>
      <c r="B23" s="7">
        <v>68456411.809999987</v>
      </c>
      <c r="C23" s="7">
        <v>62138845.510000005</v>
      </c>
      <c r="D23" s="7">
        <v>1161481.3899999999</v>
      </c>
      <c r="E23" s="7">
        <f t="shared" ref="E23" si="237">B23-C23-D23</f>
        <v>5156084.9099999825</v>
      </c>
      <c r="F23" s="7">
        <f>ROUND(E23*0.04,2)-0.01</f>
        <v>206243.38999999998</v>
      </c>
      <c r="G23" s="7">
        <f t="shared" ref="G23" si="238">ROUND(E23*0,2)</f>
        <v>0</v>
      </c>
      <c r="H23" s="7">
        <f t="shared" ref="H23" si="239">E23-F23-G23</f>
        <v>4949841.5199999828</v>
      </c>
      <c r="I23" s="7">
        <f t="shared" ref="I23" si="240">ROUND(H23*0,2)</f>
        <v>0</v>
      </c>
      <c r="J23" s="7">
        <f t="shared" ref="J23" si="241">ROUND((I23*0.58)+((I23*0.42)*0.1),2)</f>
        <v>0</v>
      </c>
      <c r="K23" s="7">
        <f t="shared" ref="K23" si="242">ROUND((I23*0.42)*0.9,2)</f>
        <v>0</v>
      </c>
      <c r="L23" s="18">
        <f t="shared" ref="L23" si="243">IF(J23+K23=I23,H23-I23,"ERROR")</f>
        <v>4949841.5199999828</v>
      </c>
      <c r="M23" s="7">
        <f t="shared" ref="M23" si="244">ROUND(L23*0.465,2)</f>
        <v>2301676.31</v>
      </c>
      <c r="N23" s="7">
        <f>ROUND(L23*0.3,2)-0.02</f>
        <v>1484952.44</v>
      </c>
      <c r="O23" s="7">
        <f t="shared" ref="O23" si="245">ROUND(L23*0.12,2)</f>
        <v>593980.98</v>
      </c>
      <c r="P23" s="7">
        <f t="shared" ref="P23" si="246">ROUND(L23*0.07,2)</f>
        <v>346488.91</v>
      </c>
      <c r="Q23" s="7">
        <f t="shared" ref="Q23" si="247">ROUND(L23*0.01,2)</f>
        <v>49498.42</v>
      </c>
      <c r="R23" s="7">
        <f t="shared" ref="R23" si="248">ROUND(L23*0.0075,2)</f>
        <v>37123.81</v>
      </c>
      <c r="S23" s="7">
        <f t="shared" ref="S23" si="249">ROUND(L23*0.0075,2)</f>
        <v>37123.81</v>
      </c>
      <c r="T23" s="7">
        <f t="shared" ref="T23" si="250">ROUND(L23*0.01,2)</f>
        <v>49498.42</v>
      </c>
      <c r="U23" s="7">
        <f t="shared" ref="U23" si="251">ROUND(L23*0.01,2)</f>
        <v>49498.42</v>
      </c>
      <c r="V23" s="16">
        <f t="shared" ref="V23" si="252">E23/W23</f>
        <v>3106.0752469879412</v>
      </c>
      <c r="W23" s="8">
        <v>1660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45969</v>
      </c>
      <c r="B24" s="7">
        <v>63717556.799999997</v>
      </c>
      <c r="C24" s="7">
        <v>57852971.160000004</v>
      </c>
      <c r="D24" s="7">
        <v>1172372.4400000002</v>
      </c>
      <c r="E24" s="7">
        <f t="shared" ref="E24" si="253">B24-C24-D24</f>
        <v>4692213.1999999927</v>
      </c>
      <c r="F24" s="7">
        <f>ROUND(E24*0.04,2)-0.01</f>
        <v>187688.52</v>
      </c>
      <c r="G24" s="7">
        <f t="shared" ref="G24" si="254">ROUND(E24*0,2)</f>
        <v>0</v>
      </c>
      <c r="H24" s="7">
        <f t="shared" ref="H24" si="255">E24-F24-G24</f>
        <v>4504524.6799999932</v>
      </c>
      <c r="I24" s="7">
        <f t="shared" ref="I24" si="256">ROUND(H24*0,2)</f>
        <v>0</v>
      </c>
      <c r="J24" s="7">
        <f t="shared" ref="J24" si="257">ROUND((I24*0.58)+((I24*0.42)*0.1),2)</f>
        <v>0</v>
      </c>
      <c r="K24" s="7">
        <f t="shared" ref="K24" si="258">ROUND((I24*0.42)*0.9,2)</f>
        <v>0</v>
      </c>
      <c r="L24" s="18">
        <f t="shared" ref="L24" si="259">IF(J24+K24=I24,H24-I24,"ERROR")</f>
        <v>4504524.6799999932</v>
      </c>
      <c r="M24" s="7">
        <f t="shared" ref="M24" si="260">ROUND(L24*0.465,2)</f>
        <v>2094603.98</v>
      </c>
      <c r="N24" s="7">
        <f>ROUND(L24*0.3,2)-0.02</f>
        <v>1351357.38</v>
      </c>
      <c r="O24" s="7">
        <f t="shared" ref="O24" si="261">ROUND(L24*0.12,2)</f>
        <v>540542.96</v>
      </c>
      <c r="P24" s="7">
        <f t="shared" ref="P24" si="262">ROUND(L24*0.07,2)</f>
        <v>315316.73</v>
      </c>
      <c r="Q24" s="7">
        <f t="shared" ref="Q24" si="263">ROUND(L24*0.01,2)</f>
        <v>45045.25</v>
      </c>
      <c r="R24" s="7">
        <f t="shared" ref="R24" si="264">ROUND(L24*0.0075,2)</f>
        <v>33783.94</v>
      </c>
      <c r="S24" s="7">
        <f t="shared" ref="S24" si="265">ROUND(L24*0.0075,2)</f>
        <v>33783.94</v>
      </c>
      <c r="T24" s="7">
        <f t="shared" ref="T24" si="266">ROUND(L24*0.01,2)</f>
        <v>45045.25</v>
      </c>
      <c r="U24" s="7">
        <f t="shared" ref="U24" si="267">ROUND(L24*0.01,2)</f>
        <v>45045.25</v>
      </c>
      <c r="V24" s="16">
        <f t="shared" ref="V24" si="268">E24/W24</f>
        <v>2828.3382760699174</v>
      </c>
      <c r="W24" s="8">
        <v>1659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45976</v>
      </c>
      <c r="B25" s="7">
        <v>63644790.539999999</v>
      </c>
      <c r="C25" s="7">
        <v>57505961.269999996</v>
      </c>
      <c r="D25" s="7">
        <v>1044827.51</v>
      </c>
      <c r="E25" s="7">
        <f t="shared" ref="E25" si="269">B25-C25-D25</f>
        <v>5094001.7600000035</v>
      </c>
      <c r="F25" s="7">
        <f>ROUND(E25*0.04,2)+0.01</f>
        <v>203760.08000000002</v>
      </c>
      <c r="G25" s="7">
        <f t="shared" ref="G25" si="270">ROUND(E25*0,2)</f>
        <v>0</v>
      </c>
      <c r="H25" s="7">
        <f t="shared" ref="H25" si="271">E25-F25-G25</f>
        <v>4890241.6800000034</v>
      </c>
      <c r="I25" s="7">
        <f t="shared" ref="I25" si="272">ROUND(H25*0,2)</f>
        <v>0</v>
      </c>
      <c r="J25" s="7">
        <f t="shared" ref="J25" si="273">ROUND((I25*0.58)+((I25*0.42)*0.1),2)</f>
        <v>0</v>
      </c>
      <c r="K25" s="7">
        <f t="shared" ref="K25" si="274">ROUND((I25*0.42)*0.9,2)</f>
        <v>0</v>
      </c>
      <c r="L25" s="18">
        <f t="shared" ref="L25" si="275">IF(J25+K25=I25,H25-I25,"ERROR")</f>
        <v>4890241.6800000034</v>
      </c>
      <c r="M25" s="7">
        <f t="shared" ref="M25" si="276">ROUND(L25*0.465,2)</f>
        <v>2273962.38</v>
      </c>
      <c r="N25" s="7">
        <f>ROUND(L25*0.3,2)</f>
        <v>1467072.5</v>
      </c>
      <c r="O25" s="7">
        <f t="shared" ref="O25" si="277">ROUND(L25*0.12,2)</f>
        <v>586829</v>
      </c>
      <c r="P25" s="7">
        <f t="shared" ref="P25" si="278">ROUND(L25*0.07,2)</f>
        <v>342316.92</v>
      </c>
      <c r="Q25" s="7">
        <f t="shared" ref="Q25" si="279">ROUND(L25*0.01,2)</f>
        <v>48902.42</v>
      </c>
      <c r="R25" s="7">
        <f t="shared" ref="R25" si="280">ROUND(L25*0.0075,2)</f>
        <v>36676.81</v>
      </c>
      <c r="S25" s="7">
        <f t="shared" ref="S25" si="281">ROUND(L25*0.0075,2)</f>
        <v>36676.81</v>
      </c>
      <c r="T25" s="7">
        <f t="shared" ref="T25" si="282">ROUND(L25*0.01,2)</f>
        <v>48902.42</v>
      </c>
      <c r="U25" s="7">
        <f t="shared" ref="U25" si="283">ROUND(L25*0.01,2)</f>
        <v>48902.42</v>
      </c>
      <c r="V25" s="16">
        <f t="shared" ref="V25" si="284">E25/W25</f>
        <v>3074.2315992758017</v>
      </c>
      <c r="W25" s="8">
        <v>1657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45983</v>
      </c>
      <c r="B26" s="7">
        <v>60666459.520000003</v>
      </c>
      <c r="C26" s="7">
        <v>54849033.420000002</v>
      </c>
      <c r="D26" s="7">
        <v>1170876.33</v>
      </c>
      <c r="E26" s="7">
        <f t="shared" ref="E26" si="285">B26-C26-D26</f>
        <v>4646549.7700000014</v>
      </c>
      <c r="F26" s="7">
        <f>ROUND(E26*0.04,2)</f>
        <v>185861.99</v>
      </c>
      <c r="G26" s="7">
        <f t="shared" ref="G26" si="286">ROUND(E26*0,2)</f>
        <v>0</v>
      </c>
      <c r="H26" s="7">
        <f t="shared" ref="H26" si="287">E26-F26-G26</f>
        <v>4460687.7800000012</v>
      </c>
      <c r="I26" s="7">
        <f t="shared" ref="I26" si="288">ROUND(H26*0,2)</f>
        <v>0</v>
      </c>
      <c r="J26" s="7">
        <f t="shared" ref="J26" si="289">ROUND((I26*0.58)+((I26*0.42)*0.1),2)</f>
        <v>0</v>
      </c>
      <c r="K26" s="7">
        <f t="shared" ref="K26" si="290">ROUND((I26*0.42)*0.9,2)</f>
        <v>0</v>
      </c>
      <c r="L26" s="18">
        <f t="shared" ref="L26" si="291">IF(J26+K26=I26,H26-I26,"ERROR")</f>
        <v>4460687.7800000012</v>
      </c>
      <c r="M26" s="7">
        <f t="shared" ref="M26" si="292">ROUND(L26*0.465,2)</f>
        <v>2074219.82</v>
      </c>
      <c r="N26" s="7">
        <f>ROUND(L26*0.3,2)</f>
        <v>1338206.33</v>
      </c>
      <c r="O26" s="7">
        <f t="shared" ref="O26" si="293">ROUND(L26*0.12,2)</f>
        <v>535282.53</v>
      </c>
      <c r="P26" s="7">
        <f t="shared" ref="P26" si="294">ROUND(L26*0.07,2)</f>
        <v>312248.14</v>
      </c>
      <c r="Q26" s="7">
        <f t="shared" ref="Q26" si="295">ROUND(L26*0.01,2)</f>
        <v>44606.879999999997</v>
      </c>
      <c r="R26" s="7">
        <f t="shared" ref="R26" si="296">ROUND(L26*0.0075,2)</f>
        <v>33455.160000000003</v>
      </c>
      <c r="S26" s="7">
        <f t="shared" ref="S26" si="297">ROUND(L26*0.0075,2)</f>
        <v>33455.160000000003</v>
      </c>
      <c r="T26" s="7">
        <f t="shared" ref="T26" si="298">ROUND(L26*0.01,2)</f>
        <v>44606.879999999997</v>
      </c>
      <c r="U26" s="7">
        <f t="shared" ref="U26" si="299">ROUND(L26*0.01,2)</f>
        <v>44606.879999999997</v>
      </c>
      <c r="V26" s="16">
        <f t="shared" ref="V26" si="300">E26/W26</f>
        <v>2862.9388601355522</v>
      </c>
      <c r="W26" s="8">
        <v>1623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45990</v>
      </c>
      <c r="B27" s="7">
        <v>72984705.260000005</v>
      </c>
      <c r="C27" s="7">
        <v>66196753.339999996</v>
      </c>
      <c r="D27" s="7">
        <v>1100783.04</v>
      </c>
      <c r="E27" s="7">
        <f t="shared" ref="E27" si="301">B27-C27-D27</f>
        <v>5687168.8800000092</v>
      </c>
      <c r="F27" s="7">
        <f>ROUND(E27*0.04,2)-0.02</f>
        <v>227486.74000000002</v>
      </c>
      <c r="G27" s="7">
        <f t="shared" ref="G27" si="302">ROUND(E27*0,2)</f>
        <v>0</v>
      </c>
      <c r="H27" s="7">
        <f t="shared" ref="H27" si="303">E27-F27-G27</f>
        <v>5459682.140000009</v>
      </c>
      <c r="I27" s="7">
        <f t="shared" ref="I27" si="304">ROUND(H27*0,2)</f>
        <v>0</v>
      </c>
      <c r="J27" s="7">
        <f t="shared" ref="J27" si="305">ROUND((I27*0.58)+((I27*0.42)*0.1),2)</f>
        <v>0</v>
      </c>
      <c r="K27" s="7">
        <f t="shared" ref="K27" si="306">ROUND((I27*0.42)*0.9,2)</f>
        <v>0</v>
      </c>
      <c r="L27" s="18">
        <f t="shared" ref="L27" si="307">IF(J27+K27=I27,H27-I27,"ERROR")</f>
        <v>5459682.140000009</v>
      </c>
      <c r="M27" s="7">
        <f t="shared" ref="M27" si="308">ROUND(L27*0.465,2)</f>
        <v>2538752.2000000002</v>
      </c>
      <c r="N27" s="7">
        <f>ROUND(L27*0.3,2)-0.01</f>
        <v>1637904.63</v>
      </c>
      <c r="O27" s="7">
        <f t="shared" ref="O27" si="309">ROUND(L27*0.12,2)</f>
        <v>655161.86</v>
      </c>
      <c r="P27" s="7">
        <f t="shared" ref="P27" si="310">ROUND(L27*0.07,2)</f>
        <v>382177.75</v>
      </c>
      <c r="Q27" s="7">
        <f t="shared" ref="Q27" si="311">ROUND(L27*0.01,2)</f>
        <v>54596.82</v>
      </c>
      <c r="R27" s="7">
        <f t="shared" ref="R27" si="312">ROUND(L27*0.0075,2)</f>
        <v>40947.620000000003</v>
      </c>
      <c r="S27" s="7">
        <f t="shared" ref="S27" si="313">ROUND(L27*0.0075,2)</f>
        <v>40947.620000000003</v>
      </c>
      <c r="T27" s="7">
        <f t="shared" ref="T27" si="314">ROUND(L27*0.01,2)</f>
        <v>54596.82</v>
      </c>
      <c r="U27" s="7">
        <f t="shared" ref="U27" si="315">ROUND(L27*0.01,2)</f>
        <v>54596.82</v>
      </c>
      <c r="V27" s="16">
        <f t="shared" ref="V27" si="316">E27/W27</f>
        <v>3459.3484671532901</v>
      </c>
      <c r="W27" s="8">
        <v>1644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45997</v>
      </c>
      <c r="B28" s="7">
        <v>58132877.270000003</v>
      </c>
      <c r="C28" s="7">
        <v>52638457.409999996</v>
      </c>
      <c r="D28" s="7">
        <v>1150789.99</v>
      </c>
      <c r="E28" s="7">
        <f t="shared" ref="E28" si="317">B28-C28-D28</f>
        <v>4343629.8700000066</v>
      </c>
      <c r="F28" s="7">
        <f>ROUND(E28*0.04,2)</f>
        <v>173745.19</v>
      </c>
      <c r="G28" s="7">
        <f t="shared" ref="G28" si="318">ROUND(E28*0,2)</f>
        <v>0</v>
      </c>
      <c r="H28" s="7">
        <f t="shared" ref="H28" si="319">E28-F28-G28</f>
        <v>4169884.6800000067</v>
      </c>
      <c r="I28" s="7">
        <f t="shared" ref="I28" si="320">ROUND(H28*0,2)</f>
        <v>0</v>
      </c>
      <c r="J28" s="7">
        <f t="shared" ref="J28" si="321">ROUND((I28*0.58)+((I28*0.42)*0.1),2)</f>
        <v>0</v>
      </c>
      <c r="K28" s="7">
        <f t="shared" ref="K28" si="322">ROUND((I28*0.42)*0.9,2)</f>
        <v>0</v>
      </c>
      <c r="L28" s="18">
        <f t="shared" ref="L28" si="323">IF(J28+K28=I28,H28-I28,"ERROR")</f>
        <v>4169884.6800000067</v>
      </c>
      <c r="M28" s="7">
        <f t="shared" ref="M28" si="324">ROUND(L28*0.465,2)</f>
        <v>1938996.38</v>
      </c>
      <c r="N28" s="7">
        <f>ROUND(L28*0.3,2)-0.02</f>
        <v>1250965.3799999999</v>
      </c>
      <c r="O28" s="7">
        <f t="shared" ref="O28" si="325">ROUND(L28*0.12,2)</f>
        <v>500386.16</v>
      </c>
      <c r="P28" s="7">
        <f t="shared" ref="P28" si="326">ROUND(L28*0.07,2)</f>
        <v>291891.93</v>
      </c>
      <c r="Q28" s="7">
        <f t="shared" ref="Q28" si="327">ROUND(L28*0.01,2)</f>
        <v>41698.85</v>
      </c>
      <c r="R28" s="7">
        <f t="shared" ref="R28" si="328">ROUND(L28*0.0075,2)</f>
        <v>31274.14</v>
      </c>
      <c r="S28" s="7">
        <f t="shared" ref="S28" si="329">ROUND(L28*0.0075,2)</f>
        <v>31274.14</v>
      </c>
      <c r="T28" s="7">
        <f t="shared" ref="T28" si="330">ROUND(L28*0.01,2)</f>
        <v>41698.85</v>
      </c>
      <c r="U28" s="7">
        <f t="shared" ref="U28" si="331">ROUND(L28*0.01,2)</f>
        <v>41698.85</v>
      </c>
      <c r="V28" s="16">
        <f t="shared" ref="V28" si="332">E28/W28</f>
        <v>2704.6263200498174</v>
      </c>
      <c r="W28" s="8">
        <v>1606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46004</v>
      </c>
      <c r="B29" s="7">
        <v>55546619.630000003</v>
      </c>
      <c r="C29" s="7">
        <v>50328823.199999996</v>
      </c>
      <c r="D29" s="7">
        <v>962355.67999999993</v>
      </c>
      <c r="E29" s="7">
        <f t="shared" ref="E29" si="333">B29-C29-D29</f>
        <v>4255440.7500000075</v>
      </c>
      <c r="F29" s="7">
        <f>ROUND(E29*0.04,2)-0.01</f>
        <v>170217.62</v>
      </c>
      <c r="G29" s="7">
        <f t="shared" ref="G29" si="334">ROUND(E29*0,2)</f>
        <v>0</v>
      </c>
      <c r="H29" s="7">
        <f t="shared" ref="H29" si="335">E29-F29-G29</f>
        <v>4085223.1300000073</v>
      </c>
      <c r="I29" s="7">
        <f t="shared" ref="I29" si="336">ROUND(H29*0,2)</f>
        <v>0</v>
      </c>
      <c r="J29" s="7">
        <f t="shared" ref="J29" si="337">ROUND((I29*0.58)+((I29*0.42)*0.1),2)</f>
        <v>0</v>
      </c>
      <c r="K29" s="7">
        <f t="shared" ref="K29" si="338">ROUND((I29*0.42)*0.9,2)</f>
        <v>0</v>
      </c>
      <c r="L29" s="18">
        <f t="shared" ref="L29" si="339">IF(J29+K29=I29,H29-I29,"ERROR")</f>
        <v>4085223.1300000073</v>
      </c>
      <c r="M29" s="7">
        <f t="shared" ref="M29" si="340">ROUND(L29*0.465,2)</f>
        <v>1899628.76</v>
      </c>
      <c r="N29" s="7">
        <f>ROUND(L29*0.3,2)</f>
        <v>1225566.94</v>
      </c>
      <c r="O29" s="7">
        <f t="shared" ref="O29" si="341">ROUND(L29*0.12,2)</f>
        <v>490226.78</v>
      </c>
      <c r="P29" s="7">
        <f t="shared" ref="P29" si="342">ROUND(L29*0.07,2)</f>
        <v>285965.62</v>
      </c>
      <c r="Q29" s="7">
        <f t="shared" ref="Q29" si="343">ROUND(L29*0.01,2)</f>
        <v>40852.230000000003</v>
      </c>
      <c r="R29" s="7">
        <f t="shared" ref="R29" si="344">ROUND(L29*0.0075,2)</f>
        <v>30639.17</v>
      </c>
      <c r="S29" s="7">
        <f t="shared" ref="S29" si="345">ROUND(L29*0.0075,2)</f>
        <v>30639.17</v>
      </c>
      <c r="T29" s="7">
        <f t="shared" ref="T29" si="346">ROUND(L29*0.01,2)</f>
        <v>40852.230000000003</v>
      </c>
      <c r="U29" s="7">
        <f t="shared" ref="U29" si="347">ROUND(L29*0.01,2)</f>
        <v>40852.230000000003</v>
      </c>
      <c r="V29" s="16">
        <f t="shared" ref="V29" si="348">E29/W29</f>
        <v>2633.3172957920838</v>
      </c>
      <c r="W29" s="8">
        <v>1616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46011</v>
      </c>
      <c r="B30" s="7">
        <v>58420184.239999995</v>
      </c>
      <c r="C30" s="7">
        <v>53245696.549999997</v>
      </c>
      <c r="D30" s="7">
        <v>1065434.7200000002</v>
      </c>
      <c r="E30" s="7">
        <f t="shared" ref="E30" si="349">B30-C30-D30</f>
        <v>4109052.9699999974</v>
      </c>
      <c r="F30" s="7">
        <f>ROUND(E30*0.04,2)-0.01</f>
        <v>164362.10999999999</v>
      </c>
      <c r="G30" s="7">
        <f t="shared" ref="G30" si="350">ROUND(E30*0,2)</f>
        <v>0</v>
      </c>
      <c r="H30" s="7">
        <f t="shared" ref="H30" si="351">E30-F30-G30</f>
        <v>3944690.8599999975</v>
      </c>
      <c r="I30" s="7">
        <f t="shared" ref="I30" si="352">ROUND(H30*0,2)</f>
        <v>0</v>
      </c>
      <c r="J30" s="7">
        <f t="shared" ref="J30" si="353">ROUND((I30*0.58)+((I30*0.42)*0.1),2)</f>
        <v>0</v>
      </c>
      <c r="K30" s="7">
        <f t="shared" ref="K30" si="354">ROUND((I30*0.42)*0.9,2)</f>
        <v>0</v>
      </c>
      <c r="L30" s="18">
        <f t="shared" ref="L30" si="355">IF(J30+K30=I30,H30-I30,"ERROR")</f>
        <v>3944690.8599999975</v>
      </c>
      <c r="M30" s="7">
        <f t="shared" ref="M30" si="356">ROUND(L30*0.465,2)</f>
        <v>1834281.25</v>
      </c>
      <c r="N30" s="7">
        <f>ROUND(L30*0.3,2)</f>
        <v>1183407.26</v>
      </c>
      <c r="O30" s="7">
        <f t="shared" ref="O30" si="357">ROUND(L30*0.12,2)</f>
        <v>473362.9</v>
      </c>
      <c r="P30" s="7">
        <f t="shared" ref="P30" si="358">ROUND(L30*0.07,2)</f>
        <v>276128.36</v>
      </c>
      <c r="Q30" s="7">
        <f t="shared" ref="Q30" si="359">ROUND(L30*0.01,2)</f>
        <v>39446.910000000003</v>
      </c>
      <c r="R30" s="7">
        <f t="shared" ref="R30" si="360">ROUND(L30*0.0075,2)</f>
        <v>29585.18</v>
      </c>
      <c r="S30" s="7">
        <f t="shared" ref="S30" si="361">ROUND(L30*0.0075,2)</f>
        <v>29585.18</v>
      </c>
      <c r="T30" s="7">
        <f t="shared" ref="T30:T35" si="362">ROUND(L30*0.01,2)</f>
        <v>39446.910000000003</v>
      </c>
      <c r="U30" s="7">
        <f t="shared" ref="U30" si="363">ROUND(L30*0.01,2)</f>
        <v>39446.910000000003</v>
      </c>
      <c r="V30" s="16">
        <f t="shared" ref="V30" si="364">E30/W30</f>
        <v>2539.587744128552</v>
      </c>
      <c r="W30" s="8">
        <v>1618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46018</v>
      </c>
      <c r="B31" s="7">
        <v>75150045.670000002</v>
      </c>
      <c r="C31" s="7">
        <v>67770368.989999995</v>
      </c>
      <c r="D31" s="7">
        <v>1077881.3500000001</v>
      </c>
      <c r="E31" s="7">
        <f t="shared" ref="E31" si="365">B31-C31-D31</f>
        <v>6301795.3300000075</v>
      </c>
      <c r="F31" s="7">
        <f>ROUND(E31*0.04,2)</f>
        <v>252071.81</v>
      </c>
      <c r="G31" s="7">
        <f t="shared" ref="G31" si="366">ROUND(E31*0,2)</f>
        <v>0</v>
      </c>
      <c r="H31" s="7">
        <f t="shared" ref="H31" si="367">E31-F31-G31</f>
        <v>6049723.5200000079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6049723.5200000079</v>
      </c>
      <c r="M31" s="7">
        <f t="shared" ref="M31" si="372">ROUND(L31*0.465,2)</f>
        <v>2813121.44</v>
      </c>
      <c r="N31" s="7">
        <f>ROUND(L31*0.3,2)-0.03</f>
        <v>1814917.03</v>
      </c>
      <c r="O31" s="7">
        <f t="shared" ref="O31" si="373">ROUND(L31*0.12,2)</f>
        <v>725966.82</v>
      </c>
      <c r="P31" s="7">
        <f t="shared" ref="P31" si="374">ROUND(L31*0.07,2)</f>
        <v>423480.65</v>
      </c>
      <c r="Q31" s="7">
        <f t="shared" ref="Q31" si="375">ROUND(L31*0.01,2)</f>
        <v>60497.24</v>
      </c>
      <c r="R31" s="7">
        <f t="shared" ref="R31" si="376">ROUND(L31*0.0075,2)</f>
        <v>45372.93</v>
      </c>
      <c r="S31" s="7">
        <f t="shared" ref="S31" si="377">ROUND(L31*0.0075,2)</f>
        <v>45372.93</v>
      </c>
      <c r="T31" s="7">
        <f t="shared" si="362"/>
        <v>60497.24</v>
      </c>
      <c r="U31" s="7">
        <f t="shared" ref="U31" si="378">ROUND(L31*0.01,2)</f>
        <v>60497.24</v>
      </c>
      <c r="V31" s="16">
        <f t="shared" ref="V31" si="379">E31/W31</f>
        <v>3814.6460835351136</v>
      </c>
      <c r="W31" s="8">
        <v>1652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46025</v>
      </c>
      <c r="B32" s="7">
        <v>82910540.519999996</v>
      </c>
      <c r="C32" s="7">
        <v>75118116.00999999</v>
      </c>
      <c r="D32" s="7">
        <v>1221349.4100000001</v>
      </c>
      <c r="E32" s="7">
        <f t="shared" ref="E32" si="380">B32-C32-D32</f>
        <v>6571075.1000000052</v>
      </c>
      <c r="F32" s="7">
        <v>134174.10999999999</v>
      </c>
      <c r="G32" s="7">
        <v>128668.89</v>
      </c>
      <c r="H32" s="7">
        <f t="shared" ref="H32" si="381">E32-F32-G32</f>
        <v>6308232.1000000052</v>
      </c>
      <c r="I32" s="7">
        <f t="shared" ref="I32" si="382">ROUND(H32*0,2)</f>
        <v>0</v>
      </c>
      <c r="J32" s="7">
        <f t="shared" ref="J32" si="383">ROUND((I32*0.58)+((I32*0.42)*0.1),2)</f>
        <v>0</v>
      </c>
      <c r="K32" s="7">
        <f t="shared" ref="K32" si="384">ROUND((I32*0.42)*0.9,2)</f>
        <v>0</v>
      </c>
      <c r="L32" s="18">
        <f t="shared" ref="L32" si="385">IF(J32+K32=I32,H32-I32,"ERROR")</f>
        <v>6308232.1000000052</v>
      </c>
      <c r="M32" s="7">
        <f t="shared" ref="M32" si="386">ROUND(L32*0.465,2)</f>
        <v>2933327.93</v>
      </c>
      <c r="N32" s="7">
        <f>ROUND(L32*0.3,2)</f>
        <v>1892469.63</v>
      </c>
      <c r="O32" s="7">
        <f t="shared" ref="O32" si="387">ROUND(L32*0.12,2)</f>
        <v>756987.85</v>
      </c>
      <c r="P32" s="7">
        <f t="shared" ref="P32" si="388">ROUND(L32*0.07,2)</f>
        <v>441576.25</v>
      </c>
      <c r="Q32" s="7">
        <f t="shared" ref="Q32" si="389">ROUND(L32*0.01,2)</f>
        <v>63082.32</v>
      </c>
      <c r="R32" s="7">
        <f t="shared" ref="R32" si="390">ROUND(L32*0.0075,2)</f>
        <v>47311.74</v>
      </c>
      <c r="S32" s="7">
        <f t="shared" ref="S32" si="391">ROUND(L32*0.0075,2)</f>
        <v>47311.74</v>
      </c>
      <c r="T32" s="7">
        <f t="shared" si="362"/>
        <v>63082.32</v>
      </c>
      <c r="U32" s="7">
        <f t="shared" ref="U32" si="392">ROUND(L32*0.01,2)</f>
        <v>63082.32</v>
      </c>
      <c r="V32" s="16">
        <f t="shared" ref="V32" si="393">E32/W32</f>
        <v>3963.2539806996415</v>
      </c>
      <c r="W32" s="8">
        <v>1658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46032</v>
      </c>
      <c r="B33" s="7">
        <v>59636026.840000004</v>
      </c>
      <c r="C33" s="7">
        <v>54138771.020000003</v>
      </c>
      <c r="D33" s="7">
        <v>1076314.83</v>
      </c>
      <c r="E33" s="7">
        <f t="shared" ref="E33" si="394">B33-C33-D33</f>
        <v>4420940.99</v>
      </c>
      <c r="F33" s="7">
        <f>ROUND(E33*0,2)</f>
        <v>0</v>
      </c>
      <c r="G33" s="7">
        <f>ROUND(E33*0.04,2)</f>
        <v>176837.64</v>
      </c>
      <c r="H33" s="7">
        <f t="shared" ref="H33" si="395">E33-F33-G33</f>
        <v>4244103.3500000006</v>
      </c>
      <c r="I33" s="7">
        <v>332121.38</v>
      </c>
      <c r="J33" s="7">
        <f t="shared" ref="J33:J34" si="396">ROUND((I33*0.58)+((I33*0.42)*0.1),2)</f>
        <v>206579.5</v>
      </c>
      <c r="K33" s="7">
        <f t="shared" ref="K33:K34" si="397">ROUND((I33*0.42)*0.9,2)</f>
        <v>125541.88</v>
      </c>
      <c r="L33" s="18">
        <f t="shared" ref="L33:L34" si="398">IF(J33+K33=I33,H33-I33,"ERROR")</f>
        <v>3911981.9700000007</v>
      </c>
      <c r="M33" s="7">
        <v>1684562.46</v>
      </c>
      <c r="N33" s="7">
        <v>276866.86</v>
      </c>
      <c r="O33" s="7">
        <v>1605292.96</v>
      </c>
      <c r="P33" s="7">
        <v>184165.97</v>
      </c>
      <c r="Q33" s="7">
        <v>24174.36</v>
      </c>
      <c r="R33" s="7">
        <f t="shared" ref="R33:R34" si="399">ROUND(L33*0.0075,2)</f>
        <v>29339.86</v>
      </c>
      <c r="S33" s="7">
        <f t="shared" ref="S33:S34" si="400">ROUND(L33*0.0075,2)</f>
        <v>29339.86</v>
      </c>
      <c r="T33" s="7">
        <f t="shared" si="362"/>
        <v>39119.82</v>
      </c>
      <c r="U33" s="7">
        <f t="shared" ref="U33:U34" si="401">ROUND(L33*0.01,2)</f>
        <v>39119.82</v>
      </c>
      <c r="V33" s="16">
        <f t="shared" ref="V33:V34" si="402">E33/W33</f>
        <v>2695.6957256097562</v>
      </c>
      <c r="W33" s="8">
        <v>1640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46039</v>
      </c>
      <c r="B34" s="7">
        <v>60533544.030000001</v>
      </c>
      <c r="C34" s="7">
        <v>54703286.240000002</v>
      </c>
      <c r="D34" s="7">
        <v>1123081.49</v>
      </c>
      <c r="E34" s="7">
        <f t="shared" ref="E34" si="403">B34-C34-D34</f>
        <v>4707176.2999999989</v>
      </c>
      <c r="F34" s="7">
        <f>ROUND(E34*0,2)</f>
        <v>0</v>
      </c>
      <c r="G34" s="7">
        <f>ROUND(E34*0.04,2)+0.02</f>
        <v>188287.06999999998</v>
      </c>
      <c r="H34" s="7">
        <f t="shared" ref="H34" si="404">E34-F34-G34</f>
        <v>4518889.2299999986</v>
      </c>
      <c r="I34" s="7">
        <f>ROUND(H34*0.1,2)-0.01</f>
        <v>451888.91</v>
      </c>
      <c r="J34" s="7">
        <f t="shared" si="396"/>
        <v>281074.90000000002</v>
      </c>
      <c r="K34" s="7">
        <f t="shared" si="397"/>
        <v>170814.01</v>
      </c>
      <c r="L34" s="18">
        <f t="shared" si="398"/>
        <v>4067000.3199999984</v>
      </c>
      <c r="M34" s="7">
        <f>ROUND(L34*0.42,2)</f>
        <v>1708140.13</v>
      </c>
      <c r="N34" s="7">
        <f>ROUND(L34*0,2)</f>
        <v>0</v>
      </c>
      <c r="O34" s="7">
        <f>ROUND((L34*0.41)+(L34*0.09),2)+0.02</f>
        <v>2033500.18</v>
      </c>
      <c r="P34" s="7">
        <f>ROUND(L34*0.04,2)</f>
        <v>162680.01</v>
      </c>
      <c r="Q34" s="7">
        <f>ROUND(L34*0.005,2)</f>
        <v>20335</v>
      </c>
      <c r="R34" s="7">
        <f t="shared" si="399"/>
        <v>30502.5</v>
      </c>
      <c r="S34" s="7">
        <f t="shared" si="400"/>
        <v>30502.5</v>
      </c>
      <c r="T34" s="7">
        <f t="shared" si="362"/>
        <v>40670</v>
      </c>
      <c r="U34" s="7">
        <f t="shared" si="401"/>
        <v>40670</v>
      </c>
      <c r="V34" s="16">
        <f t="shared" si="402"/>
        <v>2820.3572798082678</v>
      </c>
      <c r="W34" s="8">
        <v>1669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46046</v>
      </c>
      <c r="B35" s="7">
        <v>57813135.850000001</v>
      </c>
      <c r="C35" s="7">
        <v>52092777.619999997</v>
      </c>
      <c r="D35" s="7">
        <v>1157024.5</v>
      </c>
      <c r="E35" s="7">
        <f t="shared" ref="E35" si="405">B35-C35-D35</f>
        <v>4563333.7300000042</v>
      </c>
      <c r="F35" s="7">
        <f>ROUND(E35*0,2)</f>
        <v>0</v>
      </c>
      <c r="G35" s="7">
        <f>ROUND(E35*0.04,2)-0.01</f>
        <v>182533.34</v>
      </c>
      <c r="H35" s="7">
        <f t="shared" ref="H35" si="406">E35-F35-G35</f>
        <v>4380800.3900000043</v>
      </c>
      <c r="I35" s="7">
        <f>ROUND(H35*0.1,2)+0.01</f>
        <v>438080.05</v>
      </c>
      <c r="J35" s="7">
        <f t="shared" ref="J35" si="407">ROUND((I35*0.58)+((I35*0.42)*0.1),2)</f>
        <v>272485.78999999998</v>
      </c>
      <c r="K35" s="7">
        <f t="shared" ref="K35" si="408">ROUND((I35*0.42)*0.9,2)</f>
        <v>165594.26</v>
      </c>
      <c r="L35" s="18">
        <f t="shared" ref="L35" si="409">IF(J35+K35=I35,H35-I35,"ERROR")</f>
        <v>3942720.3400000045</v>
      </c>
      <c r="M35" s="7">
        <f>ROUND(L35*0.42,2)</f>
        <v>1655942.54</v>
      </c>
      <c r="N35" s="7">
        <f>ROUND(L35*0,2)</f>
        <v>0</v>
      </c>
      <c r="O35" s="7">
        <f>ROUND((L35*0.41)+(L35*0.09),2)+0.02</f>
        <v>1971360.19</v>
      </c>
      <c r="P35" s="7">
        <f>ROUND(L35*0.04,2)</f>
        <v>157708.81</v>
      </c>
      <c r="Q35" s="7">
        <f>ROUND(L35*0.005,2)</f>
        <v>19713.599999999999</v>
      </c>
      <c r="R35" s="7">
        <f t="shared" ref="R35" si="410">ROUND(L35*0.0075,2)</f>
        <v>29570.400000000001</v>
      </c>
      <c r="S35" s="7">
        <f t="shared" ref="S35" si="411">ROUND(L35*0.0075,2)</f>
        <v>29570.400000000001</v>
      </c>
      <c r="T35" s="7">
        <f t="shared" si="362"/>
        <v>39427.199999999997</v>
      </c>
      <c r="U35" s="7">
        <f t="shared" ref="U35" si="412">ROUND(L35*0.01,2)</f>
        <v>39427.199999999997</v>
      </c>
      <c r="V35" s="16">
        <f t="shared" ref="V35" si="413">E35/W35</f>
        <v>2737.4527474505126</v>
      </c>
      <c r="W35" s="8">
        <v>1667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46053</v>
      </c>
      <c r="B36" s="7">
        <v>47358618.140000001</v>
      </c>
      <c r="C36" s="7">
        <v>42853488.799999997</v>
      </c>
      <c r="D36" s="7">
        <v>791896.58000000007</v>
      </c>
      <c r="E36" s="7">
        <f t="shared" ref="E36" si="414">B36-C36-D36</f>
        <v>3713232.7600000035</v>
      </c>
      <c r="F36" s="7">
        <f>ROUND(E36*0,2)</f>
        <v>0</v>
      </c>
      <c r="G36" s="7">
        <f>ROUND(E36*0.04,2)+0.01</f>
        <v>148529.32</v>
      </c>
      <c r="H36" s="7">
        <f t="shared" ref="H36" si="415">E36-F36-G36</f>
        <v>3564703.4400000037</v>
      </c>
      <c r="I36" s="7">
        <f>ROUND(H36*0.1,2)</f>
        <v>356470.34</v>
      </c>
      <c r="J36" s="7">
        <f t="shared" ref="J36" si="416">ROUND((I36*0.58)+((I36*0.42)*0.1),2)</f>
        <v>221724.55</v>
      </c>
      <c r="K36" s="7">
        <f t="shared" ref="K36" si="417">ROUND((I36*0.42)*0.9,2)</f>
        <v>134745.79</v>
      </c>
      <c r="L36" s="18">
        <f t="shared" ref="L36" si="418">IF(J36+K36=I36,H36-I36,"ERROR")</f>
        <v>3208233.1000000038</v>
      </c>
      <c r="M36" s="7">
        <f>ROUND(L36*0.42,2)</f>
        <v>1347457.9</v>
      </c>
      <c r="N36" s="7">
        <f>ROUND(L36*0,2)</f>
        <v>0</v>
      </c>
      <c r="O36" s="7">
        <f>ROUND((L36*0.41)+(L36*0.09),2)-0.02</f>
        <v>1604116.53</v>
      </c>
      <c r="P36" s="7">
        <f>ROUND(L36*0.04,2)</f>
        <v>128329.32</v>
      </c>
      <c r="Q36" s="7">
        <f>ROUND(L36*0.005,2)</f>
        <v>16041.17</v>
      </c>
      <c r="R36" s="7">
        <f t="shared" ref="R36" si="419">ROUND(L36*0.0075,2)</f>
        <v>24061.75</v>
      </c>
      <c r="S36" s="7">
        <f t="shared" ref="S36" si="420">ROUND(L36*0.0075,2)</f>
        <v>24061.75</v>
      </c>
      <c r="T36" s="7">
        <f>ROUND(L36*0.01,2)+0.01</f>
        <v>32082.34</v>
      </c>
      <c r="U36" s="7">
        <f>ROUND(L36*0.01,2)+0.01</f>
        <v>32082.34</v>
      </c>
      <c r="V36" s="16">
        <f t="shared" ref="V36" si="421">E36/W36</f>
        <v>2845.389088122608</v>
      </c>
      <c r="W36" s="8">
        <v>1305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B37" s="9"/>
      <c r="V37" s="10"/>
    </row>
    <row r="38" spans="1:96" ht="15" customHeight="1" thickBot="1" x14ac:dyDescent="0.3">
      <c r="B38" s="11">
        <f t="shared" ref="B38:U38" si="422">SUM(B6:B37)</f>
        <v>2000169776.0599997</v>
      </c>
      <c r="C38" s="11">
        <f t="shared" si="422"/>
        <v>1811403349.4400001</v>
      </c>
      <c r="D38" s="11">
        <f t="shared" si="422"/>
        <v>34628199.659999996</v>
      </c>
      <c r="E38" s="11">
        <f t="shared" si="422"/>
        <v>154138226.95999998</v>
      </c>
      <c r="F38" s="11">
        <f t="shared" si="422"/>
        <v>5340672.8600000022</v>
      </c>
      <c r="G38" s="11">
        <f t="shared" si="422"/>
        <v>824856.26</v>
      </c>
      <c r="H38" s="11">
        <f t="shared" si="422"/>
        <v>147972697.83999997</v>
      </c>
      <c r="I38" s="11">
        <f t="shared" si="422"/>
        <v>1578560.6800000002</v>
      </c>
      <c r="J38" s="11">
        <f t="shared" si="422"/>
        <v>981864.74</v>
      </c>
      <c r="K38" s="11">
        <f t="shared" si="422"/>
        <v>596695.94000000006</v>
      </c>
      <c r="L38" s="11">
        <f t="shared" si="422"/>
        <v>146394137.15999997</v>
      </c>
      <c r="M38" s="11">
        <f t="shared" si="422"/>
        <v>67433956.720000014</v>
      </c>
      <c r="N38" s="11">
        <f t="shared" si="422"/>
        <v>39656127.139999993</v>
      </c>
      <c r="O38" s="11">
        <f t="shared" si="422"/>
        <v>23016809.990000002</v>
      </c>
      <c r="P38" s="11">
        <f t="shared" si="422"/>
        <v>9779513.290000001</v>
      </c>
      <c r="Q38" s="11">
        <f t="shared" si="422"/>
        <v>1392906.1800000004</v>
      </c>
      <c r="R38" s="11">
        <f t="shared" si="422"/>
        <v>1093470.5100000002</v>
      </c>
      <c r="S38" s="11">
        <f t="shared" si="422"/>
        <v>1093470.5100000002</v>
      </c>
      <c r="T38" s="11">
        <f t="shared" si="422"/>
        <v>1919973.15</v>
      </c>
      <c r="U38" s="11">
        <f t="shared" si="422"/>
        <v>1007909.6699999997</v>
      </c>
      <c r="V38" s="12">
        <f>AVERAGE(V6:V37)</f>
        <v>2991.116442947477</v>
      </c>
      <c r="W38" s="13">
        <f>AVERAGE(W6:W37)</f>
        <v>1661.9354838709678</v>
      </c>
    </row>
    <row r="39" spans="1:96" ht="15" customHeight="1" thickTop="1" x14ac:dyDescent="0.25"/>
    <row r="40" spans="1:96" ht="15" customHeight="1" x14ac:dyDescent="0.25">
      <c r="A40" s="1" t="s">
        <v>32</v>
      </c>
    </row>
    <row r="41" spans="1:96" ht="15" customHeight="1" x14ac:dyDescent="0.25">
      <c r="A41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2026-02-05T15:38:21Z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